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updateLinks="alway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jay\Downloads\"/>
    </mc:Choice>
  </mc:AlternateContent>
  <xr:revisionPtr revIDLastSave="0" documentId="13_ncr:1_{CB71F0B6-B61A-4E70-BAC1-C1A5ABA31209}" xr6:coauthVersionLast="47" xr6:coauthVersionMax="47" xr10:uidLastSave="{00000000-0000-0000-0000-000000000000}"/>
  <bookViews>
    <workbookView xWindow="-120" yWindow="-120" windowWidth="20730" windowHeight="11040" tabRatio="798" activeTab="10" xr2:uid="{00000000-000D-0000-FFFF-FFFF00000000}"/>
  </bookViews>
  <sheets>
    <sheet name="title" sheetId="1" r:id="rId1"/>
    <sheet name="biodata" sheetId="2" r:id="rId2"/>
    <sheet name="ut1" sheetId="3" r:id="rId3"/>
    <sheet name="ut2" sheetId="7" r:id="rId4"/>
    <sheet name="TT-1" sheetId="10" r:id="rId5"/>
    <sheet name="ut3" sheetId="11" r:id="rId6"/>
    <sheet name="ut4" sheetId="12" r:id="rId7"/>
    <sheet name="TT-2" sheetId="14" r:id="rId8"/>
    <sheet name="SKILL" sheetId="17" r:id="rId9"/>
    <sheet name="FINAL" sheetId="16" r:id="rId10"/>
    <sheet name="FINAL RESULT SHEET" sheetId="15" r:id="rId11"/>
  </sheets>
  <definedNames>
    <definedName name="_xlnm._FilterDatabase" localSheetId="9" hidden="1">FINAL!$A$9:$FJ$54</definedName>
    <definedName name="_xlnm.Print_Area" localSheetId="1">biodata!$A$1:$W$56</definedName>
    <definedName name="_xlnm.Print_Area" localSheetId="9">FINAL!$A$1:$X$54</definedName>
    <definedName name="_xlnm.Print_Area" localSheetId="10">'FINAL RESULT SHEET'!$A$2:$Z$70</definedName>
    <definedName name="_xlnm.Print_Area" localSheetId="0">title!$A$2:$B$15</definedName>
    <definedName name="_xlnm.Print_Area" localSheetId="4">'TT-1'!$A$1:$AF$69</definedName>
    <definedName name="_xlnm.Print_Area" localSheetId="7">'TT-2'!$A$1:$AF$69</definedName>
    <definedName name="_xlnm.Print_Area" localSheetId="2">'ut1'!$A$1:$X$69</definedName>
    <definedName name="_xlnm.Print_Area" localSheetId="3">'ut2'!$A$1:$X$69</definedName>
    <definedName name="_xlnm.Print_Area" localSheetId="5">'ut3'!$A$1:$X$69</definedName>
    <definedName name="_xlnm.Print_Area" localSheetId="6">'ut4'!$A$1:$X$69</definedName>
    <definedName name="ROLLNO" comment="ROLLNO" localSheetId="9">FINAL!$A$10:$A$54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5" l="1"/>
  <c r="C27" i="15"/>
  <c r="C26" i="15"/>
  <c r="C25" i="15"/>
  <c r="C24" i="15"/>
  <c r="C23" i="15"/>
  <c r="AB3" i="14"/>
  <c r="AA3" i="14"/>
  <c r="Z3" i="14"/>
  <c r="Y3" i="14"/>
  <c r="X3" i="14"/>
  <c r="W3" i="14"/>
  <c r="H4" i="3"/>
  <c r="H3" i="3"/>
  <c r="K6" i="17"/>
  <c r="I6" i="17"/>
  <c r="E6" i="17"/>
  <c r="H6" i="17"/>
  <c r="G6" i="17"/>
  <c r="D6" i="17"/>
  <c r="C6" i="17"/>
  <c r="BL11" i="16" l="1"/>
  <c r="BL12" i="16"/>
  <c r="BL13" i="16"/>
  <c r="BL14" i="16"/>
  <c r="BL15" i="16"/>
  <c r="BL16" i="16"/>
  <c r="BL17" i="16"/>
  <c r="BL18" i="16"/>
  <c r="BL19" i="16"/>
  <c r="BL20" i="16"/>
  <c r="BL21" i="16"/>
  <c r="BL22" i="16"/>
  <c r="BL23" i="16"/>
  <c r="BL24" i="16"/>
  <c r="BL25" i="16"/>
  <c r="BL26" i="16"/>
  <c r="BL27" i="16"/>
  <c r="BL28" i="16"/>
  <c r="BL29" i="16"/>
  <c r="BL30" i="16"/>
  <c r="BL31" i="16"/>
  <c r="BL32" i="16"/>
  <c r="BL33" i="16"/>
  <c r="BL34" i="16"/>
  <c r="BL35" i="16"/>
  <c r="BL36" i="16"/>
  <c r="BL37" i="16"/>
  <c r="BL38" i="16"/>
  <c r="BL39" i="16"/>
  <c r="BL40" i="16"/>
  <c r="BL41" i="16"/>
  <c r="BL42" i="16"/>
  <c r="BL43" i="16"/>
  <c r="BL44" i="16"/>
  <c r="BL45" i="16"/>
  <c r="BL46" i="16"/>
  <c r="BL47" i="16"/>
  <c r="BL48" i="16"/>
  <c r="BL49" i="16"/>
  <c r="BL50" i="16"/>
  <c r="BL51" i="16"/>
  <c r="BL52" i="16"/>
  <c r="BL53" i="16"/>
  <c r="BL54" i="16"/>
  <c r="BL10" i="16"/>
  <c r="AP11" i="16"/>
  <c r="AP12" i="16"/>
  <c r="AP13" i="16"/>
  <c r="AP14" i="16"/>
  <c r="AP15" i="16"/>
  <c r="AP16" i="16"/>
  <c r="AP17" i="16"/>
  <c r="AP18" i="16"/>
  <c r="AP19" i="16"/>
  <c r="AP20" i="16"/>
  <c r="AP21" i="16"/>
  <c r="AP22" i="16"/>
  <c r="AP23" i="16"/>
  <c r="AP24" i="16"/>
  <c r="AP25" i="16"/>
  <c r="AP26" i="16"/>
  <c r="AP27" i="16"/>
  <c r="AP28" i="16"/>
  <c r="AP29" i="16"/>
  <c r="AP30" i="16"/>
  <c r="AP31" i="16"/>
  <c r="AP32" i="16"/>
  <c r="AP33" i="16"/>
  <c r="AP34" i="16"/>
  <c r="AP35" i="16"/>
  <c r="AP36" i="16"/>
  <c r="AP37" i="16"/>
  <c r="AP38" i="16"/>
  <c r="AP39" i="16"/>
  <c r="AP40" i="16"/>
  <c r="AP41" i="16"/>
  <c r="AP42" i="16"/>
  <c r="AP43" i="16"/>
  <c r="AP44" i="16"/>
  <c r="AP45" i="16"/>
  <c r="AP46" i="16"/>
  <c r="AP47" i="16"/>
  <c r="AP48" i="16"/>
  <c r="AP49" i="16"/>
  <c r="AP50" i="16"/>
  <c r="AP51" i="16"/>
  <c r="AP52" i="16"/>
  <c r="AP53" i="16"/>
  <c r="AP54" i="16"/>
  <c r="AP10" i="16"/>
  <c r="T11" i="16"/>
  <c r="T12" i="16"/>
  <c r="T13" i="16"/>
  <c r="T14" i="16"/>
  <c r="T15" i="16"/>
  <c r="T16" i="16"/>
  <c r="T17" i="16"/>
  <c r="T18" i="16"/>
  <c r="T19" i="16"/>
  <c r="T20" i="16"/>
  <c r="T21" i="16"/>
  <c r="T22" i="16"/>
  <c r="T23" i="16"/>
  <c r="T24" i="16"/>
  <c r="T25" i="16"/>
  <c r="T26" i="16"/>
  <c r="T27" i="16"/>
  <c r="T28" i="16"/>
  <c r="T29" i="16"/>
  <c r="T30" i="16"/>
  <c r="T31" i="16"/>
  <c r="T32" i="16"/>
  <c r="T33" i="16"/>
  <c r="T34" i="16"/>
  <c r="T35" i="16"/>
  <c r="T36" i="16"/>
  <c r="T37" i="16"/>
  <c r="T38" i="16"/>
  <c r="T39" i="16"/>
  <c r="T40" i="16"/>
  <c r="T41" i="16"/>
  <c r="T42" i="16"/>
  <c r="T43" i="16"/>
  <c r="T44" i="16"/>
  <c r="T45" i="16"/>
  <c r="T46" i="16"/>
  <c r="T47" i="16"/>
  <c r="T48" i="16"/>
  <c r="T49" i="16"/>
  <c r="T50" i="16"/>
  <c r="T51" i="16"/>
  <c r="T52" i="16"/>
  <c r="T53" i="16"/>
  <c r="T54" i="16"/>
  <c r="T10" i="16"/>
  <c r="DO12" i="16"/>
  <c r="DO13" i="16"/>
  <c r="DO14" i="16"/>
  <c r="DO15" i="16"/>
  <c r="DO16" i="16"/>
  <c r="DO17" i="16"/>
  <c r="DO18" i="16"/>
  <c r="DO19" i="16"/>
  <c r="DO20" i="16"/>
  <c r="DO21" i="16"/>
  <c r="DO22" i="16"/>
  <c r="DO23" i="16"/>
  <c r="DO24" i="16"/>
  <c r="DO25" i="16"/>
  <c r="DO26" i="16"/>
  <c r="DO27" i="16"/>
  <c r="DO28" i="16"/>
  <c r="DO29" i="16"/>
  <c r="DO30" i="16"/>
  <c r="DO31" i="16"/>
  <c r="DO32" i="16"/>
  <c r="DO33" i="16"/>
  <c r="DO34" i="16"/>
  <c r="DO35" i="16"/>
  <c r="DO36" i="16"/>
  <c r="DO37" i="16"/>
  <c r="DO38" i="16"/>
  <c r="DO39" i="16"/>
  <c r="DO40" i="16"/>
  <c r="DO41" i="16"/>
  <c r="DO42" i="16"/>
  <c r="DO43" i="16"/>
  <c r="DO44" i="16"/>
  <c r="DO45" i="16"/>
  <c r="DO46" i="16"/>
  <c r="DO47" i="16"/>
  <c r="DO48" i="16"/>
  <c r="DO49" i="16"/>
  <c r="DO50" i="16"/>
  <c r="DO51" i="16"/>
  <c r="DO52" i="16"/>
  <c r="DO53" i="16"/>
  <c r="DO54" i="16"/>
  <c r="DW12" i="16"/>
  <c r="DW13" i="16"/>
  <c r="DW14" i="16"/>
  <c r="DW15" i="16"/>
  <c r="DW16" i="16"/>
  <c r="DW17" i="16"/>
  <c r="DW18" i="16"/>
  <c r="DW19" i="16"/>
  <c r="DW20" i="16"/>
  <c r="DW21" i="16"/>
  <c r="DW22" i="16"/>
  <c r="DW23" i="16"/>
  <c r="DW24" i="16"/>
  <c r="DW25" i="16"/>
  <c r="DW26" i="16"/>
  <c r="DW27" i="16"/>
  <c r="DW28" i="16"/>
  <c r="DW29" i="16"/>
  <c r="DW30" i="16"/>
  <c r="DW31" i="16"/>
  <c r="DW32" i="16"/>
  <c r="DW33" i="16"/>
  <c r="DW34" i="16"/>
  <c r="DW35" i="16"/>
  <c r="DW36" i="16"/>
  <c r="DW37" i="16"/>
  <c r="DW38" i="16"/>
  <c r="DW39" i="16"/>
  <c r="DW40" i="16"/>
  <c r="DW41" i="16"/>
  <c r="DW42" i="16"/>
  <c r="DW43" i="16"/>
  <c r="DW44" i="16"/>
  <c r="DW45" i="16"/>
  <c r="DW46" i="16"/>
  <c r="DW47" i="16"/>
  <c r="DW48" i="16"/>
  <c r="DW49" i="16"/>
  <c r="DW50" i="16"/>
  <c r="DW51" i="16"/>
  <c r="DW52" i="16"/>
  <c r="DW53" i="16"/>
  <c r="DW54" i="16"/>
  <c r="DW10" i="16"/>
  <c r="DA12" i="16"/>
  <c r="DA13" i="16"/>
  <c r="DA14" i="16"/>
  <c r="DA15" i="16"/>
  <c r="DA16" i="16"/>
  <c r="DA17" i="16"/>
  <c r="DA18" i="16"/>
  <c r="DA19" i="16"/>
  <c r="DA20" i="16"/>
  <c r="DA21" i="16"/>
  <c r="DA22" i="16"/>
  <c r="DA23" i="16"/>
  <c r="DA24" i="16"/>
  <c r="DA25" i="16"/>
  <c r="DA26" i="16"/>
  <c r="DA27" i="16"/>
  <c r="DA28" i="16"/>
  <c r="DA29" i="16"/>
  <c r="DA30" i="16"/>
  <c r="DA31" i="16"/>
  <c r="DA32" i="16"/>
  <c r="DA33" i="16"/>
  <c r="DA34" i="16"/>
  <c r="DA35" i="16"/>
  <c r="DA36" i="16"/>
  <c r="DA37" i="16"/>
  <c r="DA38" i="16"/>
  <c r="DA39" i="16"/>
  <c r="DA40" i="16"/>
  <c r="DA41" i="16"/>
  <c r="DA42" i="16"/>
  <c r="DA43" i="16"/>
  <c r="DA44" i="16"/>
  <c r="DA45" i="16"/>
  <c r="DA46" i="16"/>
  <c r="DA47" i="16"/>
  <c r="DA48" i="16"/>
  <c r="DA49" i="16"/>
  <c r="DA50" i="16"/>
  <c r="DA51" i="16"/>
  <c r="DA52" i="16"/>
  <c r="DA53" i="16"/>
  <c r="DA54" i="16"/>
  <c r="CS12" i="16"/>
  <c r="CS13" i="16"/>
  <c r="CS14" i="16"/>
  <c r="CS15" i="16"/>
  <c r="CS16" i="16"/>
  <c r="CS17" i="16"/>
  <c r="CS18" i="16"/>
  <c r="CS19" i="16"/>
  <c r="CS20" i="16"/>
  <c r="CS21" i="16"/>
  <c r="CS22" i="16"/>
  <c r="CS23" i="16"/>
  <c r="CS24" i="16"/>
  <c r="CS25" i="16"/>
  <c r="CS26" i="16"/>
  <c r="CS27" i="16"/>
  <c r="CS28" i="16"/>
  <c r="CS29" i="16"/>
  <c r="CS30" i="16"/>
  <c r="CS31" i="16"/>
  <c r="CS32" i="16"/>
  <c r="CS33" i="16"/>
  <c r="CS34" i="16"/>
  <c r="CS35" i="16"/>
  <c r="CS36" i="16"/>
  <c r="CS37" i="16"/>
  <c r="CS38" i="16"/>
  <c r="CS39" i="16"/>
  <c r="CS40" i="16"/>
  <c r="CS41" i="16"/>
  <c r="CS42" i="16"/>
  <c r="CS43" i="16"/>
  <c r="CS44" i="16"/>
  <c r="CS45" i="16"/>
  <c r="CS46" i="16"/>
  <c r="CS47" i="16"/>
  <c r="CS48" i="16"/>
  <c r="CS49" i="16"/>
  <c r="CS50" i="16"/>
  <c r="CS51" i="16"/>
  <c r="CS52" i="16"/>
  <c r="CS53" i="16"/>
  <c r="CS54" i="16"/>
  <c r="CE12" i="16"/>
  <c r="CE13" i="16"/>
  <c r="CE14" i="16"/>
  <c r="CE15" i="16"/>
  <c r="CE16" i="16"/>
  <c r="CE17" i="16"/>
  <c r="CE18" i="16"/>
  <c r="CE19" i="16"/>
  <c r="CE20" i="16"/>
  <c r="CE21" i="16"/>
  <c r="CE22" i="16"/>
  <c r="CE23" i="16"/>
  <c r="CE24" i="16"/>
  <c r="CE25" i="16"/>
  <c r="CE26" i="16"/>
  <c r="CE27" i="16"/>
  <c r="CE28" i="16"/>
  <c r="CE29" i="16"/>
  <c r="CE30" i="16"/>
  <c r="CE31" i="16"/>
  <c r="CE32" i="16"/>
  <c r="CE33" i="16"/>
  <c r="CE34" i="16"/>
  <c r="CE35" i="16"/>
  <c r="CE36" i="16"/>
  <c r="CE37" i="16"/>
  <c r="CE38" i="16"/>
  <c r="CE39" i="16"/>
  <c r="CE40" i="16"/>
  <c r="CE41" i="16"/>
  <c r="CE42" i="16"/>
  <c r="CE43" i="16"/>
  <c r="CE44" i="16"/>
  <c r="CE45" i="16"/>
  <c r="CE46" i="16"/>
  <c r="CE47" i="16"/>
  <c r="CE48" i="16"/>
  <c r="CE49" i="16"/>
  <c r="CE50" i="16"/>
  <c r="CE51" i="16"/>
  <c r="CE52" i="16"/>
  <c r="CE53" i="16"/>
  <c r="CE54" i="16"/>
  <c r="BW12" i="16"/>
  <c r="BW13" i="16"/>
  <c r="BW14" i="16"/>
  <c r="BW15" i="16"/>
  <c r="BW16" i="16"/>
  <c r="BW17" i="16"/>
  <c r="BW18" i="16"/>
  <c r="BW19" i="16"/>
  <c r="BW20" i="16"/>
  <c r="BW21" i="16"/>
  <c r="BW22" i="16"/>
  <c r="BW23" i="16"/>
  <c r="BW24" i="16"/>
  <c r="BW25" i="16"/>
  <c r="BW26" i="16"/>
  <c r="BW27" i="16"/>
  <c r="BW28" i="16"/>
  <c r="BW29" i="16"/>
  <c r="BW30" i="16"/>
  <c r="BW31" i="16"/>
  <c r="BW32" i="16"/>
  <c r="BW33" i="16"/>
  <c r="BW34" i="16"/>
  <c r="BW35" i="16"/>
  <c r="BW36" i="16"/>
  <c r="BW37" i="16"/>
  <c r="BW38" i="16"/>
  <c r="BW39" i="16"/>
  <c r="BW40" i="16"/>
  <c r="BW41" i="16"/>
  <c r="BW42" i="16"/>
  <c r="BW43" i="16"/>
  <c r="BW44" i="16"/>
  <c r="BW45" i="16"/>
  <c r="BW46" i="16"/>
  <c r="BW47" i="16"/>
  <c r="BW48" i="16"/>
  <c r="BW49" i="16"/>
  <c r="BW50" i="16"/>
  <c r="BW51" i="16"/>
  <c r="BW52" i="16"/>
  <c r="BW53" i="16"/>
  <c r="BW54" i="16"/>
  <c r="BI11" i="16"/>
  <c r="BI12" i="16"/>
  <c r="BI13" i="16"/>
  <c r="BI14" i="16"/>
  <c r="BI15" i="16"/>
  <c r="BI16" i="16"/>
  <c r="BI17" i="16"/>
  <c r="BI18" i="16"/>
  <c r="BI19" i="16"/>
  <c r="BI20" i="16"/>
  <c r="BI21" i="16"/>
  <c r="BI22" i="16"/>
  <c r="BI23" i="16"/>
  <c r="BI24" i="16"/>
  <c r="BI25" i="16"/>
  <c r="BI26" i="16"/>
  <c r="BI27" i="16"/>
  <c r="BI28" i="16"/>
  <c r="BI29" i="16"/>
  <c r="BI30" i="16"/>
  <c r="BI31" i="16"/>
  <c r="BI32" i="16"/>
  <c r="BI33" i="16"/>
  <c r="BI34" i="16"/>
  <c r="BI35" i="16"/>
  <c r="BI36" i="16"/>
  <c r="BI37" i="16"/>
  <c r="BI38" i="16"/>
  <c r="BI39" i="16"/>
  <c r="BI40" i="16"/>
  <c r="BI41" i="16"/>
  <c r="BI42" i="16"/>
  <c r="BI43" i="16"/>
  <c r="BI44" i="16"/>
  <c r="BI45" i="16"/>
  <c r="BI46" i="16"/>
  <c r="BI47" i="16"/>
  <c r="BI48" i="16"/>
  <c r="BI49" i="16"/>
  <c r="BI50" i="16"/>
  <c r="BI51" i="16"/>
  <c r="BI52" i="16"/>
  <c r="BI53" i="16"/>
  <c r="BI54" i="16"/>
  <c r="BI10" i="16"/>
  <c r="AM11" i="16"/>
  <c r="AM12" i="16"/>
  <c r="AM13" i="16"/>
  <c r="AM14" i="16"/>
  <c r="AM15" i="16"/>
  <c r="AM16" i="16"/>
  <c r="AM17" i="16"/>
  <c r="AM18" i="16"/>
  <c r="AM19" i="16"/>
  <c r="AM20" i="16"/>
  <c r="AM21" i="16"/>
  <c r="AM22" i="16"/>
  <c r="AM23" i="16"/>
  <c r="AM24" i="16"/>
  <c r="AM25" i="16"/>
  <c r="AM26" i="16"/>
  <c r="AM27" i="16"/>
  <c r="AM28" i="16"/>
  <c r="AM29" i="16"/>
  <c r="AM30" i="16"/>
  <c r="AM31" i="16"/>
  <c r="AM32" i="16"/>
  <c r="AM33" i="16"/>
  <c r="AM34" i="16"/>
  <c r="AM35" i="16"/>
  <c r="AM36" i="16"/>
  <c r="AM37" i="16"/>
  <c r="AM38" i="16"/>
  <c r="AM39" i="16"/>
  <c r="AM40" i="16"/>
  <c r="AM41" i="16"/>
  <c r="AM42" i="16"/>
  <c r="AM43" i="16"/>
  <c r="AM44" i="16"/>
  <c r="AM45" i="16"/>
  <c r="AM46" i="16"/>
  <c r="AM47" i="16"/>
  <c r="AM48" i="16"/>
  <c r="AM49" i="16"/>
  <c r="AM50" i="16"/>
  <c r="AM51" i="16"/>
  <c r="AM52" i="16"/>
  <c r="AM53" i="16"/>
  <c r="AM54" i="16"/>
  <c r="BA11" i="16"/>
  <c r="BA12" i="16"/>
  <c r="BA13" i="16"/>
  <c r="BA14" i="16"/>
  <c r="BA15" i="16"/>
  <c r="BA16" i="16"/>
  <c r="BA17" i="16"/>
  <c r="BA18" i="16"/>
  <c r="BA19" i="16"/>
  <c r="BA20" i="16"/>
  <c r="BA21" i="16"/>
  <c r="BA22" i="16"/>
  <c r="BA23" i="16"/>
  <c r="BA24" i="16"/>
  <c r="BA25" i="16"/>
  <c r="BA26" i="16"/>
  <c r="BA27" i="16"/>
  <c r="BA28" i="16"/>
  <c r="BA29" i="16"/>
  <c r="BA30" i="16"/>
  <c r="BA31" i="16"/>
  <c r="BA32" i="16"/>
  <c r="BA33" i="16"/>
  <c r="BA34" i="16"/>
  <c r="BA35" i="16"/>
  <c r="BA36" i="16"/>
  <c r="BA37" i="16"/>
  <c r="BA38" i="16"/>
  <c r="BA39" i="16"/>
  <c r="BA40" i="16"/>
  <c r="BA41" i="16"/>
  <c r="BA42" i="16"/>
  <c r="BA43" i="16"/>
  <c r="BA44" i="16"/>
  <c r="BA45" i="16"/>
  <c r="BA46" i="16"/>
  <c r="BA47" i="16"/>
  <c r="BA48" i="16"/>
  <c r="BA49" i="16"/>
  <c r="BA50" i="16"/>
  <c r="BA51" i="16"/>
  <c r="BA52" i="16"/>
  <c r="BA53" i="16"/>
  <c r="BA54" i="16"/>
  <c r="BA10" i="16"/>
  <c r="AM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Q11" i="16"/>
  <c r="Q12" i="16"/>
  <c r="Q13" i="16"/>
  <c r="Q14" i="16"/>
  <c r="Q15" i="16"/>
  <c r="Q16" i="16"/>
  <c r="Q17" i="16"/>
  <c r="Q18" i="16"/>
  <c r="Q19" i="16"/>
  <c r="Q20" i="16"/>
  <c r="Q21" i="16"/>
  <c r="Q22" i="16"/>
  <c r="Q23" i="16"/>
  <c r="Q24" i="16"/>
  <c r="Q25" i="16"/>
  <c r="Q26" i="16"/>
  <c r="Q27" i="16"/>
  <c r="Q28" i="16"/>
  <c r="Q29" i="16"/>
  <c r="Q30" i="16"/>
  <c r="Q31" i="16"/>
  <c r="Q32" i="16"/>
  <c r="Q33" i="16"/>
  <c r="Q34" i="16"/>
  <c r="Q35" i="16"/>
  <c r="Q36" i="16"/>
  <c r="Q37" i="16"/>
  <c r="Q38" i="16"/>
  <c r="Q39" i="16"/>
  <c r="Q40" i="16"/>
  <c r="Q41" i="16"/>
  <c r="Q42" i="16"/>
  <c r="Q43" i="16"/>
  <c r="Q44" i="16"/>
  <c r="Q45" i="16"/>
  <c r="Q46" i="16"/>
  <c r="Q47" i="16"/>
  <c r="Q48" i="16"/>
  <c r="Q49" i="16"/>
  <c r="Q50" i="16"/>
  <c r="Q51" i="16"/>
  <c r="Q52" i="16"/>
  <c r="Q53" i="16"/>
  <c r="Q54" i="16"/>
  <c r="Q10" i="16"/>
  <c r="I10" i="16"/>
  <c r="DN7" i="16"/>
  <c r="CD7" i="16"/>
  <c r="BV7" i="16"/>
  <c r="BH7" i="16"/>
  <c r="AZ7" i="16"/>
  <c r="AL7" i="16"/>
  <c r="AD7" i="16"/>
  <c r="P7" i="16"/>
  <c r="H7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49" i="16"/>
  <c r="H50" i="16"/>
  <c r="H51" i="16"/>
  <c r="H52" i="16"/>
  <c r="H53" i="16"/>
  <c r="H54" i="16"/>
  <c r="S4" i="14"/>
  <c r="R4" i="14"/>
  <c r="S4" i="10"/>
  <c r="R4" i="10"/>
  <c r="P4" i="14"/>
  <c r="O4" i="14"/>
  <c r="P4" i="10"/>
  <c r="O4" i="10"/>
  <c r="M4" i="10"/>
  <c r="L4" i="10"/>
  <c r="M4" i="14"/>
  <c r="L4" i="14"/>
  <c r="J4" i="14"/>
  <c r="I4" i="14"/>
  <c r="J4" i="10"/>
  <c r="I4" i="10"/>
  <c r="G4" i="14"/>
  <c r="F4" i="14"/>
  <c r="G4" i="10"/>
  <c r="F4" i="10"/>
  <c r="D4" i="14"/>
  <c r="C4" i="14"/>
  <c r="D4" i="10"/>
  <c r="C4" i="10"/>
  <c r="P3" i="12"/>
  <c r="O3" i="12"/>
  <c r="P3" i="11"/>
  <c r="O3" i="11"/>
  <c r="X3" i="10"/>
  <c r="W3" i="10"/>
  <c r="P3" i="7"/>
  <c r="O3" i="7"/>
  <c r="P3" i="3"/>
  <c r="O3" i="3"/>
  <c r="R3" i="14"/>
  <c r="O3" i="14"/>
  <c r="L3" i="14"/>
  <c r="I3" i="14"/>
  <c r="F3" i="14"/>
  <c r="C3" i="14"/>
  <c r="R3" i="10"/>
  <c r="AB3" i="10" s="1"/>
  <c r="O3" i="10"/>
  <c r="AA3" i="10" s="1"/>
  <c r="L3" i="10"/>
  <c r="Z3" i="10" s="1"/>
  <c r="I3" i="10"/>
  <c r="Y3" i="10" s="1"/>
  <c r="F3" i="10"/>
  <c r="C3" i="10"/>
  <c r="EA7" i="16"/>
  <c r="DZ7" i="16"/>
  <c r="DU7" i="16"/>
  <c r="DT7" i="16"/>
  <c r="DM7" i="16"/>
  <c r="DL7" i="16"/>
  <c r="DS7" i="16"/>
  <c r="DV7" i="16" s="1"/>
  <c r="DR7" i="16"/>
  <c r="DQ7" i="16"/>
  <c r="DK7" i="16"/>
  <c r="DJ7" i="16"/>
  <c r="DI7" i="16"/>
  <c r="DE7" i="16"/>
  <c r="DD7" i="16"/>
  <c r="CY7" i="16"/>
  <c r="CX7" i="16"/>
  <c r="CZ7" i="16" s="1"/>
  <c r="CQ7" i="16"/>
  <c r="CP7" i="16"/>
  <c r="CR7" i="16" s="1"/>
  <c r="CW7" i="16"/>
  <c r="CV7" i="16"/>
  <c r="CU7" i="16"/>
  <c r="CO7" i="16"/>
  <c r="CN7" i="16"/>
  <c r="CM7" i="16"/>
  <c r="CI7" i="16"/>
  <c r="CH7" i="16"/>
  <c r="CC7" i="16"/>
  <c r="CB7" i="16"/>
  <c r="BU7" i="16"/>
  <c r="BT7" i="16"/>
  <c r="CA7" i="16"/>
  <c r="BZ7" i="16"/>
  <c r="BY7" i="16"/>
  <c r="BS7" i="16"/>
  <c r="BR7" i="16"/>
  <c r="BQ7" i="16"/>
  <c r="BM7" i="16"/>
  <c r="BL7" i="16"/>
  <c r="BF7" i="16"/>
  <c r="BG7" i="16"/>
  <c r="AY7" i="16"/>
  <c r="AX7" i="16"/>
  <c r="AW7" i="16"/>
  <c r="BE7" i="16"/>
  <c r="BD7" i="16"/>
  <c r="BC7" i="16"/>
  <c r="AV7" i="16"/>
  <c r="AU7" i="16"/>
  <c r="AP7" i="16"/>
  <c r="AQ7" i="16"/>
  <c r="AJ7" i="16"/>
  <c r="AK7" i="16"/>
  <c r="AC7" i="16"/>
  <c r="AB7" i="16"/>
  <c r="AA7" i="16"/>
  <c r="AI7" i="16"/>
  <c r="AH7" i="16"/>
  <c r="AG7" i="16"/>
  <c r="Z7" i="16"/>
  <c r="Y7" i="16"/>
  <c r="C7" i="16"/>
  <c r="U7" i="16"/>
  <c r="T7" i="16"/>
  <c r="O7" i="16"/>
  <c r="N7" i="16"/>
  <c r="F7" i="16"/>
  <c r="G7" i="16"/>
  <c r="M7" i="16"/>
  <c r="L7" i="16"/>
  <c r="K7" i="16"/>
  <c r="E7" i="16"/>
  <c r="D7" i="16"/>
  <c r="DI4" i="16"/>
  <c r="CM4" i="16"/>
  <c r="BQ4" i="16"/>
  <c r="AU4" i="16"/>
  <c r="Y4" i="16"/>
  <c r="C4" i="16"/>
  <c r="H4" i="12"/>
  <c r="I4" i="12" s="1"/>
  <c r="G4" i="12"/>
  <c r="F4" i="12"/>
  <c r="E4" i="12"/>
  <c r="D4" i="12"/>
  <c r="C4" i="12"/>
  <c r="H3" i="12"/>
  <c r="T3" i="12" s="1"/>
  <c r="G3" i="12"/>
  <c r="S3" i="12" s="1"/>
  <c r="F3" i="12"/>
  <c r="R3" i="12" s="1"/>
  <c r="E3" i="12"/>
  <c r="Q3" i="12" s="1"/>
  <c r="D3" i="12"/>
  <c r="C3" i="12"/>
  <c r="H3" i="11"/>
  <c r="T3" i="11" s="1"/>
  <c r="G3" i="11"/>
  <c r="S3" i="11" s="1"/>
  <c r="F3" i="11"/>
  <c r="R3" i="11" s="1"/>
  <c r="E3" i="11"/>
  <c r="Q3" i="11" s="1"/>
  <c r="D3" i="11"/>
  <c r="C3" i="11"/>
  <c r="H3" i="7"/>
  <c r="T3" i="7" s="1"/>
  <c r="G3" i="7"/>
  <c r="S3" i="7" s="1"/>
  <c r="F3" i="7"/>
  <c r="R3" i="7" s="1"/>
  <c r="E3" i="7"/>
  <c r="Q3" i="7" s="1"/>
  <c r="D3" i="7"/>
  <c r="C3" i="7"/>
  <c r="T3" i="3"/>
  <c r="G3" i="3"/>
  <c r="S3" i="3" s="1"/>
  <c r="F3" i="3"/>
  <c r="R3" i="3" s="1"/>
  <c r="E3" i="3"/>
  <c r="Q3" i="3" s="1"/>
  <c r="D3" i="3"/>
  <c r="C3" i="3"/>
  <c r="H4" i="11"/>
  <c r="I4" i="11" s="1"/>
  <c r="G4" i="11"/>
  <c r="F4" i="11"/>
  <c r="E4" i="11"/>
  <c r="D4" i="11"/>
  <c r="C4" i="11"/>
  <c r="H4" i="7"/>
  <c r="I4" i="7" s="1"/>
  <c r="G4" i="7"/>
  <c r="F4" i="7"/>
  <c r="E4" i="7"/>
  <c r="D4" i="7"/>
  <c r="C4" i="7"/>
  <c r="I6" i="3"/>
  <c r="I7" i="3"/>
  <c r="J7" i="3" s="1"/>
  <c r="I8" i="3"/>
  <c r="I9" i="3"/>
  <c r="I10" i="3"/>
  <c r="J10" i="3" s="1"/>
  <c r="I11" i="3"/>
  <c r="I12" i="3"/>
  <c r="I13" i="3"/>
  <c r="I14" i="3"/>
  <c r="J14" i="3" s="1"/>
  <c r="I15" i="3"/>
  <c r="I16" i="3"/>
  <c r="I17" i="3"/>
  <c r="I18" i="3"/>
  <c r="J18" i="3" s="1"/>
  <c r="I19" i="3"/>
  <c r="I20" i="3"/>
  <c r="I21" i="3"/>
  <c r="I22" i="3"/>
  <c r="J22" i="3" s="1"/>
  <c r="I23" i="3"/>
  <c r="I24" i="3"/>
  <c r="I25" i="3"/>
  <c r="I26" i="3"/>
  <c r="J26" i="3" s="1"/>
  <c r="I27" i="3"/>
  <c r="I28" i="3"/>
  <c r="I29" i="3"/>
  <c r="I30" i="3"/>
  <c r="J30" i="3" s="1"/>
  <c r="I31" i="3"/>
  <c r="I32" i="3"/>
  <c r="I33" i="3"/>
  <c r="I34" i="3"/>
  <c r="J34" i="3" s="1"/>
  <c r="I35" i="3"/>
  <c r="I36" i="3"/>
  <c r="I37" i="3"/>
  <c r="I38" i="3"/>
  <c r="J38" i="3" s="1"/>
  <c r="I39" i="3"/>
  <c r="I40" i="3"/>
  <c r="I41" i="3"/>
  <c r="I42" i="3"/>
  <c r="J42" i="3" s="1"/>
  <c r="I43" i="3"/>
  <c r="I44" i="3"/>
  <c r="I45" i="3"/>
  <c r="I46" i="3"/>
  <c r="J46" i="3" s="1"/>
  <c r="I47" i="3"/>
  <c r="I48" i="3"/>
  <c r="I49" i="3"/>
  <c r="J49" i="3" s="1"/>
  <c r="J8" i="3"/>
  <c r="J9" i="3"/>
  <c r="J11" i="3"/>
  <c r="J12" i="3"/>
  <c r="J13" i="3"/>
  <c r="J15" i="3"/>
  <c r="J16" i="3"/>
  <c r="J17" i="3"/>
  <c r="J19" i="3"/>
  <c r="J20" i="3"/>
  <c r="J21" i="3"/>
  <c r="J23" i="3"/>
  <c r="J24" i="3"/>
  <c r="J25" i="3"/>
  <c r="J27" i="3"/>
  <c r="J28" i="3"/>
  <c r="J29" i="3"/>
  <c r="J31" i="3"/>
  <c r="J32" i="3"/>
  <c r="J33" i="3"/>
  <c r="J35" i="3"/>
  <c r="J36" i="3"/>
  <c r="J37" i="3"/>
  <c r="J39" i="3"/>
  <c r="J40" i="3"/>
  <c r="J41" i="3"/>
  <c r="J43" i="3"/>
  <c r="J44" i="3"/>
  <c r="J45" i="3"/>
  <c r="J47" i="3"/>
  <c r="J48" i="3"/>
  <c r="I4" i="3"/>
  <c r="G4" i="3"/>
  <c r="F4" i="3"/>
  <c r="E4" i="3"/>
  <c r="D4" i="3"/>
  <c r="C4" i="3"/>
  <c r="ES11" i="16"/>
  <c r="ES12" i="16"/>
  <c r="ES13" i="16"/>
  <c r="ES14" i="16"/>
  <c r="ES15" i="16"/>
  <c r="ES16" i="16"/>
  <c r="ES17" i="16"/>
  <c r="ES18" i="16"/>
  <c r="ES19" i="16"/>
  <c r="ES20" i="16"/>
  <c r="ES21" i="16"/>
  <c r="ES22" i="16"/>
  <c r="ES23" i="16"/>
  <c r="ES24" i="16"/>
  <c r="ES25" i="16"/>
  <c r="ES26" i="16"/>
  <c r="ES27" i="16"/>
  <c r="ES28" i="16"/>
  <c r="ES29" i="16"/>
  <c r="ES30" i="16"/>
  <c r="ES31" i="16"/>
  <c r="ES32" i="16"/>
  <c r="ES33" i="16"/>
  <c r="ES34" i="16"/>
  <c r="ES35" i="16"/>
  <c r="ES36" i="16"/>
  <c r="ES37" i="16"/>
  <c r="ES38" i="16"/>
  <c r="ES39" i="16"/>
  <c r="ES40" i="16"/>
  <c r="ES41" i="16"/>
  <c r="ES42" i="16"/>
  <c r="ES43" i="16"/>
  <c r="ES44" i="16"/>
  <c r="ES45" i="16"/>
  <c r="ES46" i="16"/>
  <c r="ES47" i="16"/>
  <c r="ES48" i="16"/>
  <c r="ES49" i="16"/>
  <c r="ES50" i="16"/>
  <c r="ES51" i="16"/>
  <c r="ES52" i="16"/>
  <c r="ES53" i="16"/>
  <c r="ES54" i="16"/>
  <c r="ES10" i="16"/>
  <c r="J6" i="3" l="1"/>
  <c r="EO11" i="16"/>
  <c r="EP11" i="16"/>
  <c r="EO12" i="16"/>
  <c r="EP12" i="16"/>
  <c r="EO13" i="16"/>
  <c r="EP13" i="16"/>
  <c r="EO14" i="16"/>
  <c r="EP14" i="16"/>
  <c r="EO15" i="16"/>
  <c r="EP15" i="16"/>
  <c r="EO16" i="16"/>
  <c r="EP16" i="16"/>
  <c r="EO17" i="16"/>
  <c r="EP17" i="16"/>
  <c r="EO18" i="16"/>
  <c r="EP18" i="16"/>
  <c r="EO19" i="16"/>
  <c r="EP19" i="16"/>
  <c r="EO20" i="16"/>
  <c r="EP20" i="16"/>
  <c r="EO21" i="16"/>
  <c r="EP21" i="16"/>
  <c r="EO22" i="16"/>
  <c r="EP22" i="16"/>
  <c r="EO23" i="16"/>
  <c r="EP23" i="16"/>
  <c r="EO24" i="16"/>
  <c r="EP24" i="16"/>
  <c r="EO25" i="16"/>
  <c r="EP25" i="16"/>
  <c r="EO26" i="16"/>
  <c r="EP26" i="16"/>
  <c r="EO27" i="16"/>
  <c r="EP27" i="16"/>
  <c r="EO28" i="16"/>
  <c r="EP28" i="16"/>
  <c r="EO29" i="16"/>
  <c r="EP29" i="16"/>
  <c r="EO30" i="16"/>
  <c r="EP30" i="16"/>
  <c r="EO31" i="16"/>
  <c r="EP31" i="16"/>
  <c r="EO32" i="16"/>
  <c r="EP32" i="16"/>
  <c r="EO33" i="16"/>
  <c r="EP33" i="16"/>
  <c r="EO34" i="16"/>
  <c r="EP34" i="16"/>
  <c r="EO35" i="16"/>
  <c r="EP35" i="16"/>
  <c r="EO36" i="16"/>
  <c r="EP36" i="16"/>
  <c r="EO37" i="16"/>
  <c r="EP37" i="16"/>
  <c r="EO38" i="16"/>
  <c r="EP38" i="16"/>
  <c r="EO39" i="16"/>
  <c r="EP39" i="16"/>
  <c r="EO40" i="16"/>
  <c r="EP40" i="16"/>
  <c r="EO41" i="16"/>
  <c r="EP41" i="16"/>
  <c r="EO42" i="16"/>
  <c r="EP42" i="16"/>
  <c r="EO43" i="16"/>
  <c r="EP43" i="16"/>
  <c r="EO44" i="16"/>
  <c r="EP44" i="16"/>
  <c r="EO45" i="16"/>
  <c r="EP45" i="16"/>
  <c r="EO46" i="16"/>
  <c r="EP46" i="16"/>
  <c r="EO47" i="16"/>
  <c r="EP47" i="16"/>
  <c r="EO48" i="16"/>
  <c r="EP48" i="16"/>
  <c r="EO49" i="16"/>
  <c r="EP49" i="16"/>
  <c r="EO50" i="16"/>
  <c r="EP50" i="16"/>
  <c r="EO51" i="16"/>
  <c r="EP51" i="16"/>
  <c r="EO52" i="16"/>
  <c r="EP52" i="16"/>
  <c r="EO53" i="16"/>
  <c r="EP53" i="16"/>
  <c r="EO54" i="16"/>
  <c r="EP54" i="16"/>
  <c r="EP10" i="16"/>
  <c r="EO10" i="16"/>
  <c r="FG11" i="16" l="1"/>
  <c r="FH11" i="16"/>
  <c r="FI11" i="16"/>
  <c r="FJ11" i="16"/>
  <c r="FG12" i="16"/>
  <c r="FH12" i="16"/>
  <c r="FI12" i="16"/>
  <c r="FJ12" i="16"/>
  <c r="FG13" i="16"/>
  <c r="FH13" i="16"/>
  <c r="FI13" i="16"/>
  <c r="FJ13" i="16"/>
  <c r="FG14" i="16"/>
  <c r="FH14" i="16"/>
  <c r="FI14" i="16"/>
  <c r="FJ14" i="16"/>
  <c r="FG15" i="16"/>
  <c r="FH15" i="16"/>
  <c r="FI15" i="16"/>
  <c r="FJ15" i="16"/>
  <c r="FG16" i="16"/>
  <c r="FH16" i="16"/>
  <c r="FI16" i="16"/>
  <c r="FJ16" i="16"/>
  <c r="FG17" i="16"/>
  <c r="FH17" i="16"/>
  <c r="FI17" i="16"/>
  <c r="FJ17" i="16"/>
  <c r="FG18" i="16"/>
  <c r="FH18" i="16"/>
  <c r="FI18" i="16"/>
  <c r="FJ18" i="16"/>
  <c r="FG19" i="16"/>
  <c r="FH19" i="16"/>
  <c r="FI19" i="16"/>
  <c r="FJ19" i="16"/>
  <c r="FG20" i="16"/>
  <c r="FH20" i="16"/>
  <c r="FI20" i="16"/>
  <c r="FJ20" i="16"/>
  <c r="FG21" i="16"/>
  <c r="FH21" i="16"/>
  <c r="FI21" i="16"/>
  <c r="FJ21" i="16"/>
  <c r="FG22" i="16"/>
  <c r="FH22" i="16"/>
  <c r="FI22" i="16"/>
  <c r="FJ22" i="16"/>
  <c r="FG23" i="16"/>
  <c r="FH23" i="16"/>
  <c r="FI23" i="16"/>
  <c r="FJ23" i="16"/>
  <c r="FG24" i="16"/>
  <c r="FH24" i="16"/>
  <c r="FI24" i="16"/>
  <c r="FJ24" i="16"/>
  <c r="FG25" i="16"/>
  <c r="FH25" i="16"/>
  <c r="FI25" i="16"/>
  <c r="FJ25" i="16"/>
  <c r="FG26" i="16"/>
  <c r="FH26" i="16"/>
  <c r="FI26" i="16"/>
  <c r="FJ26" i="16"/>
  <c r="FG27" i="16"/>
  <c r="FH27" i="16"/>
  <c r="FI27" i="16"/>
  <c r="FJ27" i="16"/>
  <c r="FG28" i="16"/>
  <c r="FH28" i="16"/>
  <c r="FI28" i="16"/>
  <c r="FJ28" i="16"/>
  <c r="FG29" i="16"/>
  <c r="FH29" i="16"/>
  <c r="FI29" i="16"/>
  <c r="FJ29" i="16"/>
  <c r="FG30" i="16"/>
  <c r="FH30" i="16"/>
  <c r="FI30" i="16"/>
  <c r="FJ30" i="16"/>
  <c r="FG31" i="16"/>
  <c r="FH31" i="16"/>
  <c r="FI31" i="16"/>
  <c r="FJ31" i="16"/>
  <c r="FG32" i="16"/>
  <c r="FH32" i="16"/>
  <c r="FI32" i="16"/>
  <c r="FJ32" i="16"/>
  <c r="FG33" i="16"/>
  <c r="FH33" i="16"/>
  <c r="FI33" i="16"/>
  <c r="FJ33" i="16"/>
  <c r="FG34" i="16"/>
  <c r="FH34" i="16"/>
  <c r="FI34" i="16"/>
  <c r="FJ34" i="16"/>
  <c r="FG35" i="16"/>
  <c r="FH35" i="16"/>
  <c r="FI35" i="16"/>
  <c r="FJ35" i="16"/>
  <c r="FG36" i="16"/>
  <c r="FH36" i="16"/>
  <c r="FI36" i="16"/>
  <c r="FJ36" i="16"/>
  <c r="FG37" i="16"/>
  <c r="FH37" i="16"/>
  <c r="FI37" i="16"/>
  <c r="FJ37" i="16"/>
  <c r="FG38" i="16"/>
  <c r="FH38" i="16"/>
  <c r="FI38" i="16"/>
  <c r="FJ38" i="16"/>
  <c r="FG39" i="16"/>
  <c r="FH39" i="16"/>
  <c r="FI39" i="16"/>
  <c r="FJ39" i="16"/>
  <c r="FG40" i="16"/>
  <c r="FH40" i="16"/>
  <c r="FI40" i="16"/>
  <c r="FJ40" i="16"/>
  <c r="FG41" i="16"/>
  <c r="FH41" i="16"/>
  <c r="FI41" i="16"/>
  <c r="FJ41" i="16"/>
  <c r="FG42" i="16"/>
  <c r="FH42" i="16"/>
  <c r="FI42" i="16"/>
  <c r="FJ42" i="16"/>
  <c r="FG43" i="16"/>
  <c r="FH43" i="16"/>
  <c r="FI43" i="16"/>
  <c r="FJ43" i="16"/>
  <c r="FG44" i="16"/>
  <c r="FH44" i="16"/>
  <c r="FI44" i="16"/>
  <c r="FJ44" i="16"/>
  <c r="FG45" i="16"/>
  <c r="FH45" i="16"/>
  <c r="FI45" i="16"/>
  <c r="FJ45" i="16"/>
  <c r="FG46" i="16"/>
  <c r="FH46" i="16"/>
  <c r="FI46" i="16"/>
  <c r="FJ46" i="16"/>
  <c r="FG47" i="16"/>
  <c r="FH47" i="16"/>
  <c r="FI47" i="16"/>
  <c r="FJ47" i="16"/>
  <c r="FG48" i="16"/>
  <c r="FH48" i="16"/>
  <c r="FI48" i="16"/>
  <c r="FJ48" i="16"/>
  <c r="FG49" i="16"/>
  <c r="FH49" i="16"/>
  <c r="FI49" i="16"/>
  <c r="FJ49" i="16"/>
  <c r="FG50" i="16"/>
  <c r="FH50" i="16"/>
  <c r="FI50" i="16"/>
  <c r="FJ50" i="16"/>
  <c r="FG51" i="16"/>
  <c r="FH51" i="16"/>
  <c r="FI51" i="16"/>
  <c r="FJ51" i="16"/>
  <c r="FG52" i="16"/>
  <c r="FH52" i="16"/>
  <c r="FI52" i="16"/>
  <c r="FJ52" i="16"/>
  <c r="FG53" i="16"/>
  <c r="FH53" i="16"/>
  <c r="FI53" i="16"/>
  <c r="FJ53" i="16"/>
  <c r="FG54" i="16"/>
  <c r="FH54" i="16"/>
  <c r="FI54" i="16"/>
  <c r="FJ54" i="16"/>
  <c r="FJ10" i="16"/>
  <c r="FI10" i="16"/>
  <c r="FH10" i="16"/>
  <c r="FG10" i="16"/>
  <c r="A8" i="17"/>
  <c r="A9" i="17"/>
  <c r="A10" i="17"/>
  <c r="A11" i="17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7" i="17"/>
  <c r="U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" i="14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" i="12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" i="11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" i="10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" i="7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" i="3"/>
  <c r="I55" i="15"/>
  <c r="H2" i="16"/>
  <c r="P2" i="14"/>
  <c r="I2" i="12"/>
  <c r="I2" i="11"/>
  <c r="R2" i="10"/>
  <c r="I2" i="7"/>
  <c r="I2" i="3"/>
  <c r="J2" i="17"/>
  <c r="D12" i="15"/>
  <c r="I12" i="17"/>
  <c r="FC15" i="16" s="1"/>
  <c r="FD15" i="16" s="1"/>
  <c r="I13" i="17"/>
  <c r="FC16" i="16" s="1"/>
  <c r="FD16" i="16" s="1"/>
  <c r="I14" i="17"/>
  <c r="J14" i="17" s="1"/>
  <c r="I15" i="17"/>
  <c r="FC18" i="16" s="1"/>
  <c r="FD18" i="16" s="1"/>
  <c r="I16" i="17"/>
  <c r="FC19" i="16" s="1"/>
  <c r="FD19" i="16" s="1"/>
  <c r="I17" i="17"/>
  <c r="FC20" i="16" s="1"/>
  <c r="FD20" i="16" s="1"/>
  <c r="I18" i="17"/>
  <c r="J18" i="17" s="1"/>
  <c r="I19" i="17"/>
  <c r="I20" i="17"/>
  <c r="I21" i="17"/>
  <c r="FC24" i="16" s="1"/>
  <c r="FD24" i="16" s="1"/>
  <c r="I22" i="17"/>
  <c r="FC25" i="16" s="1"/>
  <c r="FD25" i="16" s="1"/>
  <c r="I23" i="17"/>
  <c r="I24" i="17"/>
  <c r="I25" i="17"/>
  <c r="FC28" i="16" s="1"/>
  <c r="FD28" i="16" s="1"/>
  <c r="I26" i="17"/>
  <c r="J26" i="17" s="1"/>
  <c r="I27" i="17"/>
  <c r="J27" i="17" s="1"/>
  <c r="I28" i="17"/>
  <c r="J28" i="17" s="1"/>
  <c r="I29" i="17"/>
  <c r="FC32" i="16" s="1"/>
  <c r="FD32" i="16" s="1"/>
  <c r="I30" i="17"/>
  <c r="J30" i="17" s="1"/>
  <c r="I31" i="17"/>
  <c r="I32" i="17"/>
  <c r="I33" i="17"/>
  <c r="FC36" i="16" s="1"/>
  <c r="FD36" i="16" s="1"/>
  <c r="I34" i="17"/>
  <c r="J34" i="17" s="1"/>
  <c r="I35" i="17"/>
  <c r="I36" i="17"/>
  <c r="I37" i="17"/>
  <c r="FC40" i="16" s="1"/>
  <c r="FD40" i="16" s="1"/>
  <c r="I38" i="17"/>
  <c r="FC41" i="16" s="1"/>
  <c r="FD41" i="16" s="1"/>
  <c r="I39" i="17"/>
  <c r="J39" i="17" s="1"/>
  <c r="I40" i="17"/>
  <c r="J40" i="17" s="1"/>
  <c r="I41" i="17"/>
  <c r="J41" i="17" s="1"/>
  <c r="I42" i="17"/>
  <c r="FC45" i="16" s="1"/>
  <c r="FD45" i="16" s="1"/>
  <c r="I43" i="17"/>
  <c r="I44" i="17"/>
  <c r="FC47" i="16" s="1"/>
  <c r="FD47" i="16" s="1"/>
  <c r="I45" i="17"/>
  <c r="FC48" i="16" s="1"/>
  <c r="FD48" i="16" s="1"/>
  <c r="I46" i="17"/>
  <c r="I47" i="17"/>
  <c r="I48" i="17"/>
  <c r="FC51" i="16" s="1"/>
  <c r="FD51" i="16" s="1"/>
  <c r="I49" i="17"/>
  <c r="I50" i="17"/>
  <c r="FC53" i="16" s="1"/>
  <c r="FD53" i="16" s="1"/>
  <c r="I51" i="17"/>
  <c r="J51" i="17" s="1"/>
  <c r="E13" i="17"/>
  <c r="EY16" i="16" s="1"/>
  <c r="EZ16" i="16" s="1"/>
  <c r="E14" i="17"/>
  <c r="E15" i="17"/>
  <c r="E16" i="17"/>
  <c r="E17" i="17"/>
  <c r="E18" i="17"/>
  <c r="E19" i="17"/>
  <c r="E20" i="17"/>
  <c r="E21" i="17"/>
  <c r="E22" i="17"/>
  <c r="EY25" i="16" s="1"/>
  <c r="EZ25" i="16" s="1"/>
  <c r="E23" i="17"/>
  <c r="E24" i="17"/>
  <c r="E25" i="17"/>
  <c r="EY28" i="16" s="1"/>
  <c r="EZ28" i="16" s="1"/>
  <c r="E26" i="17"/>
  <c r="E27" i="17"/>
  <c r="EY30" i="16" s="1"/>
  <c r="EZ30" i="16" s="1"/>
  <c r="E28" i="17"/>
  <c r="E29" i="17"/>
  <c r="E30" i="17"/>
  <c r="E31" i="17"/>
  <c r="EY34" i="16" s="1"/>
  <c r="EZ34" i="16" s="1"/>
  <c r="E32" i="17"/>
  <c r="E33" i="17"/>
  <c r="EY36" i="16" s="1"/>
  <c r="EZ36" i="16" s="1"/>
  <c r="E34" i="17"/>
  <c r="E35" i="17"/>
  <c r="E36" i="17"/>
  <c r="E37" i="17"/>
  <c r="EY40" i="16" s="1"/>
  <c r="EZ40" i="16" s="1"/>
  <c r="E38" i="17"/>
  <c r="EY41" i="16" s="1"/>
  <c r="EZ41" i="16" s="1"/>
  <c r="E39" i="17"/>
  <c r="E40" i="17"/>
  <c r="E41" i="17"/>
  <c r="E42" i="17"/>
  <c r="EY45" i="16" s="1"/>
  <c r="EZ45" i="16" s="1"/>
  <c r="E43" i="17"/>
  <c r="E44" i="17"/>
  <c r="E45" i="17"/>
  <c r="E46" i="17"/>
  <c r="EY49" i="16" s="1"/>
  <c r="EZ49" i="16" s="1"/>
  <c r="E47" i="17"/>
  <c r="EY50" i="16" s="1"/>
  <c r="EZ50" i="16" s="1"/>
  <c r="E48" i="17"/>
  <c r="EY51" i="16" s="1"/>
  <c r="EZ51" i="16" s="1"/>
  <c r="E49" i="17"/>
  <c r="E50" i="17"/>
  <c r="EY53" i="16" s="1"/>
  <c r="EZ53" i="16" s="1"/>
  <c r="E51" i="17"/>
  <c r="V36" i="15"/>
  <c r="T36" i="15"/>
  <c r="Q36" i="15"/>
  <c r="M36" i="15"/>
  <c r="K36" i="15"/>
  <c r="H36" i="15"/>
  <c r="D36" i="15"/>
  <c r="EW11" i="16"/>
  <c r="EX11" i="16"/>
  <c r="FA11" i="16"/>
  <c r="FB11" i="16"/>
  <c r="EW12" i="16"/>
  <c r="EX12" i="16"/>
  <c r="FA12" i="16"/>
  <c r="FB12" i="16"/>
  <c r="EW13" i="16"/>
  <c r="EX13" i="16"/>
  <c r="FA13" i="16"/>
  <c r="FB13" i="16"/>
  <c r="EW14" i="16"/>
  <c r="EX14" i="16"/>
  <c r="FA14" i="16"/>
  <c r="FB14" i="16"/>
  <c r="EW15" i="16"/>
  <c r="EX15" i="16"/>
  <c r="FA15" i="16"/>
  <c r="FB15" i="16"/>
  <c r="EW16" i="16"/>
  <c r="EX16" i="16"/>
  <c r="FA16" i="16"/>
  <c r="FB16" i="16"/>
  <c r="EW17" i="16"/>
  <c r="EX17" i="16"/>
  <c r="FA17" i="16"/>
  <c r="FB17" i="16"/>
  <c r="EW18" i="16"/>
  <c r="EX18" i="16"/>
  <c r="FA18" i="16"/>
  <c r="FB18" i="16"/>
  <c r="EW19" i="16"/>
  <c r="EX19" i="16"/>
  <c r="EY19" i="16"/>
  <c r="EZ19" i="16" s="1"/>
  <c r="FA19" i="16"/>
  <c r="FB19" i="16"/>
  <c r="EW20" i="16"/>
  <c r="EX20" i="16"/>
  <c r="EY20" i="16"/>
  <c r="EZ20" i="16" s="1"/>
  <c r="FA20" i="16"/>
  <c r="FB20" i="16"/>
  <c r="EW21" i="16"/>
  <c r="EX21" i="16"/>
  <c r="FA21" i="16"/>
  <c r="FB21" i="16"/>
  <c r="FC21" i="16"/>
  <c r="FD21" i="16" s="1"/>
  <c r="EW22" i="16"/>
  <c r="EX22" i="16"/>
  <c r="FA22" i="16"/>
  <c r="FB22" i="16"/>
  <c r="FC22" i="16"/>
  <c r="FD22" i="16" s="1"/>
  <c r="EW23" i="16"/>
  <c r="EX23" i="16"/>
  <c r="FA23" i="16"/>
  <c r="FB23" i="16"/>
  <c r="FC23" i="16"/>
  <c r="FD23" i="16" s="1"/>
  <c r="EW24" i="16"/>
  <c r="EX24" i="16"/>
  <c r="EY24" i="16"/>
  <c r="EZ24" i="16" s="1"/>
  <c r="FA24" i="16"/>
  <c r="FB24" i="16"/>
  <c r="EW25" i="16"/>
  <c r="EX25" i="16"/>
  <c r="FA25" i="16"/>
  <c r="FB25" i="16"/>
  <c r="EW26" i="16"/>
  <c r="EX26" i="16"/>
  <c r="FA26" i="16"/>
  <c r="FB26" i="16"/>
  <c r="FC26" i="16"/>
  <c r="FD26" i="16" s="1"/>
  <c r="EW27" i="16"/>
  <c r="EX27" i="16"/>
  <c r="FA27" i="16"/>
  <c r="FB27" i="16"/>
  <c r="FC27" i="16"/>
  <c r="FD27" i="16" s="1"/>
  <c r="EW28" i="16"/>
  <c r="EX28" i="16"/>
  <c r="FA28" i="16"/>
  <c r="FB28" i="16"/>
  <c r="EW29" i="16"/>
  <c r="EX29" i="16"/>
  <c r="FA29" i="16"/>
  <c r="FB29" i="16"/>
  <c r="EW30" i="16"/>
  <c r="EX30" i="16"/>
  <c r="FA30" i="16"/>
  <c r="FB30" i="16"/>
  <c r="EW31" i="16"/>
  <c r="EX31" i="16"/>
  <c r="FA31" i="16"/>
  <c r="FB31" i="16"/>
  <c r="EW32" i="16"/>
  <c r="EX32" i="16"/>
  <c r="EY32" i="16"/>
  <c r="EZ32" i="16" s="1"/>
  <c r="FA32" i="16"/>
  <c r="FB32" i="16"/>
  <c r="EW33" i="16"/>
  <c r="EX33" i="16"/>
  <c r="FA33" i="16"/>
  <c r="FB33" i="16"/>
  <c r="FC33" i="16"/>
  <c r="FD33" i="16" s="1"/>
  <c r="EW34" i="16"/>
  <c r="EX34" i="16"/>
  <c r="FA34" i="16"/>
  <c r="FB34" i="16"/>
  <c r="FC34" i="16"/>
  <c r="FD34" i="16" s="1"/>
  <c r="EW35" i="16"/>
  <c r="EX35" i="16"/>
  <c r="FA35" i="16"/>
  <c r="FB35" i="16"/>
  <c r="FC35" i="16"/>
  <c r="FD35" i="16" s="1"/>
  <c r="EW36" i="16"/>
  <c r="EX36" i="16"/>
  <c r="FA36" i="16"/>
  <c r="FB36" i="16"/>
  <c r="EW37" i="16"/>
  <c r="EX37" i="16"/>
  <c r="FA37" i="16"/>
  <c r="FB37" i="16"/>
  <c r="FC37" i="16"/>
  <c r="FD37" i="16" s="1"/>
  <c r="EW38" i="16"/>
  <c r="EX38" i="16"/>
  <c r="FA38" i="16"/>
  <c r="FB38" i="16"/>
  <c r="FC38" i="16"/>
  <c r="FD38" i="16" s="1"/>
  <c r="EW39" i="16"/>
  <c r="EX39" i="16"/>
  <c r="FA39" i="16"/>
  <c r="FB39" i="16"/>
  <c r="FC39" i="16"/>
  <c r="FD39" i="16" s="1"/>
  <c r="EW40" i="16"/>
  <c r="EX40" i="16"/>
  <c r="FA40" i="16"/>
  <c r="FB40" i="16"/>
  <c r="EW41" i="16"/>
  <c r="EX41" i="16"/>
  <c r="FA41" i="16"/>
  <c r="FB41" i="16"/>
  <c r="EW42" i="16"/>
  <c r="EX42" i="16"/>
  <c r="FA42" i="16"/>
  <c r="FB42" i="16"/>
  <c r="FC42" i="16"/>
  <c r="FD42" i="16" s="1"/>
  <c r="EW43" i="16"/>
  <c r="EX43" i="16"/>
  <c r="FA43" i="16"/>
  <c r="FB43" i="16"/>
  <c r="EW44" i="16"/>
  <c r="EX44" i="16"/>
  <c r="EY44" i="16"/>
  <c r="EZ44" i="16" s="1"/>
  <c r="FA44" i="16"/>
  <c r="FB44" i="16"/>
  <c r="EW45" i="16"/>
  <c r="EX45" i="16"/>
  <c r="FA45" i="16"/>
  <c r="FB45" i="16"/>
  <c r="EW46" i="16"/>
  <c r="EX46" i="16"/>
  <c r="EY46" i="16"/>
  <c r="EZ46" i="16" s="1"/>
  <c r="FA46" i="16"/>
  <c r="FB46" i="16"/>
  <c r="FC46" i="16"/>
  <c r="FD46" i="16" s="1"/>
  <c r="EW47" i="16"/>
  <c r="EX47" i="16"/>
  <c r="EY47" i="16"/>
  <c r="EZ47" i="16" s="1"/>
  <c r="FA47" i="16"/>
  <c r="FB47" i="16"/>
  <c r="EW48" i="16"/>
  <c r="EX48" i="16"/>
  <c r="FA48" i="16"/>
  <c r="FB48" i="16"/>
  <c r="EW49" i="16"/>
  <c r="EX49" i="16"/>
  <c r="FA49" i="16"/>
  <c r="FB49" i="16"/>
  <c r="FC49" i="16"/>
  <c r="FD49" i="16" s="1"/>
  <c r="EW50" i="16"/>
  <c r="EX50" i="16"/>
  <c r="FA50" i="16"/>
  <c r="FB50" i="16"/>
  <c r="FC50" i="16"/>
  <c r="FD50" i="16" s="1"/>
  <c r="EW51" i="16"/>
  <c r="EX51" i="16"/>
  <c r="FA51" i="16"/>
  <c r="FB51" i="16"/>
  <c r="EW52" i="16"/>
  <c r="EX52" i="16"/>
  <c r="FA52" i="16"/>
  <c r="FB52" i="16"/>
  <c r="FC52" i="16"/>
  <c r="FD52" i="16" s="1"/>
  <c r="EW53" i="16"/>
  <c r="EX53" i="16"/>
  <c r="FA53" i="16"/>
  <c r="FB53" i="16"/>
  <c r="EW54" i="16"/>
  <c r="EX54" i="16"/>
  <c r="EY54" i="16"/>
  <c r="EZ54" i="16" s="1"/>
  <c r="FA54" i="16"/>
  <c r="FB54" i="16"/>
  <c r="FB10" i="16"/>
  <c r="FA10" i="16"/>
  <c r="EX10" i="16"/>
  <c r="EW10" i="16"/>
  <c r="B3" i="17"/>
  <c r="A1" i="17"/>
  <c r="B42" i="17"/>
  <c r="B43" i="17"/>
  <c r="B44" i="17"/>
  <c r="B45" i="17"/>
  <c r="B46" i="17"/>
  <c r="B47" i="17"/>
  <c r="B48" i="17"/>
  <c r="B49" i="17"/>
  <c r="B50" i="17"/>
  <c r="B51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7" i="17"/>
  <c r="B5" i="3"/>
  <c r="J49" i="17"/>
  <c r="F44" i="17"/>
  <c r="J43" i="17"/>
  <c r="J42" i="17"/>
  <c r="J36" i="17"/>
  <c r="J35" i="17"/>
  <c r="J32" i="17"/>
  <c r="J31" i="17"/>
  <c r="J25" i="17"/>
  <c r="J24" i="17"/>
  <c r="J23" i="17"/>
  <c r="J20" i="17"/>
  <c r="J19" i="17"/>
  <c r="J12" i="17"/>
  <c r="E12" i="17"/>
  <c r="I11" i="17"/>
  <c r="J11" i="17" s="1"/>
  <c r="E11" i="17"/>
  <c r="I10" i="17"/>
  <c r="J10" i="17" s="1"/>
  <c r="E10" i="17"/>
  <c r="I9" i="17"/>
  <c r="J9" i="17" s="1"/>
  <c r="E9" i="17"/>
  <c r="K9" i="17" s="1"/>
  <c r="I8" i="17"/>
  <c r="J8" i="17" s="1"/>
  <c r="E8" i="17"/>
  <c r="I7" i="17"/>
  <c r="FC10" i="16" s="1"/>
  <c r="FD10" i="16" s="1"/>
  <c r="E7" i="17"/>
  <c r="J15" i="17" l="1"/>
  <c r="FC31" i="16"/>
  <c r="FD31" i="16" s="1"/>
  <c r="F48" i="17"/>
  <c r="FC54" i="16"/>
  <c r="FD54" i="16" s="1"/>
  <c r="FC30" i="16"/>
  <c r="FD30" i="16" s="1"/>
  <c r="FC43" i="16"/>
  <c r="FD43" i="16" s="1"/>
  <c r="J16" i="17"/>
  <c r="FC17" i="16"/>
  <c r="FD17" i="16" s="1"/>
  <c r="J13" i="17"/>
  <c r="J29" i="17"/>
  <c r="FC44" i="16"/>
  <c r="FD44" i="16" s="1"/>
  <c r="J17" i="17"/>
  <c r="J33" i="17"/>
  <c r="J21" i="17"/>
  <c r="J37" i="17"/>
  <c r="K7" i="17"/>
  <c r="F11" i="17"/>
  <c r="K11" i="17"/>
  <c r="K30" i="17"/>
  <c r="L30" i="17" s="1"/>
  <c r="K34" i="17"/>
  <c r="L34" i="17" s="1"/>
  <c r="K22" i="17"/>
  <c r="L22" i="17" s="1"/>
  <c r="K18" i="17"/>
  <c r="L18" i="17" s="1"/>
  <c r="K39" i="17"/>
  <c r="L39" i="17" s="1"/>
  <c r="K31" i="17"/>
  <c r="L31" i="17" s="1"/>
  <c r="K23" i="17"/>
  <c r="L23" i="17" s="1"/>
  <c r="L15" i="17"/>
  <c r="K15" i="17"/>
  <c r="EY15" i="16"/>
  <c r="EZ15" i="16" s="1"/>
  <c r="K12" i="17"/>
  <c r="FE15" i="16" s="1"/>
  <c r="FF15" i="16" s="1"/>
  <c r="K40" i="17"/>
  <c r="FE43" i="16" s="1"/>
  <c r="FF43" i="16" s="1"/>
  <c r="K36" i="17"/>
  <c r="L36" i="17" s="1"/>
  <c r="K32" i="17"/>
  <c r="FE35" i="16" s="1"/>
  <c r="FF35" i="16" s="1"/>
  <c r="K28" i="17"/>
  <c r="L28" i="17" s="1"/>
  <c r="K24" i="17"/>
  <c r="FE27" i="16" s="1"/>
  <c r="FF27" i="16" s="1"/>
  <c r="K20" i="17"/>
  <c r="L20" i="17" s="1"/>
  <c r="K16" i="17"/>
  <c r="FE19" i="16" s="1"/>
  <c r="FF19" i="16" s="1"/>
  <c r="EY37" i="16"/>
  <c r="EZ37" i="16" s="1"/>
  <c r="EY21" i="16"/>
  <c r="EZ21" i="16" s="1"/>
  <c r="K10" i="17"/>
  <c r="FE13" i="16" s="1"/>
  <c r="FF13" i="16" s="1"/>
  <c r="J38" i="17"/>
  <c r="F42" i="17"/>
  <c r="J45" i="17"/>
  <c r="J50" i="17"/>
  <c r="EY42" i="16"/>
  <c r="EZ42" i="16" s="1"/>
  <c r="EY33" i="16"/>
  <c r="EZ33" i="16" s="1"/>
  <c r="FC29" i="16"/>
  <c r="FD29" i="16" s="1"/>
  <c r="EY26" i="16"/>
  <c r="EZ26" i="16" s="1"/>
  <c r="K38" i="17"/>
  <c r="L38" i="17" s="1"/>
  <c r="K26" i="17"/>
  <c r="L26" i="17" s="1"/>
  <c r="L14" i="17"/>
  <c r="K14" i="17"/>
  <c r="K35" i="17"/>
  <c r="L35" i="17" s="1"/>
  <c r="K27" i="17"/>
  <c r="L27" i="17" s="1"/>
  <c r="K19" i="17"/>
  <c r="L19" i="17" s="1"/>
  <c r="K41" i="17"/>
  <c r="L41" i="17" s="1"/>
  <c r="K37" i="17"/>
  <c r="L37" i="17" s="1"/>
  <c r="K33" i="17"/>
  <c r="L33" i="17" s="1"/>
  <c r="K29" i="17"/>
  <c r="L29" i="17" s="1"/>
  <c r="K25" i="17"/>
  <c r="L25" i="17" s="1"/>
  <c r="K21" i="17"/>
  <c r="L21" i="17" s="1"/>
  <c r="K17" i="17"/>
  <c r="FE20" i="16" s="1"/>
  <c r="FF20" i="16" s="1"/>
  <c r="K13" i="17"/>
  <c r="L13" i="17" s="1"/>
  <c r="EY17" i="16"/>
  <c r="EZ17" i="16" s="1"/>
  <c r="K8" i="17"/>
  <c r="L8" i="17" s="1"/>
  <c r="J22" i="17"/>
  <c r="F38" i="17"/>
  <c r="F50" i="17"/>
  <c r="EY38" i="16"/>
  <c r="EZ38" i="16" s="1"/>
  <c r="EY29" i="16"/>
  <c r="EZ29" i="16" s="1"/>
  <c r="EY22" i="16"/>
  <c r="EZ22" i="16" s="1"/>
  <c r="EY18" i="16"/>
  <c r="EZ18" i="16" s="1"/>
  <c r="K45" i="17"/>
  <c r="L45" i="17" s="1"/>
  <c r="K50" i="17"/>
  <c r="L50" i="17" s="1"/>
  <c r="K46" i="17"/>
  <c r="FE49" i="16" s="1"/>
  <c r="FF49" i="16" s="1"/>
  <c r="E53" i="17"/>
  <c r="K42" i="17"/>
  <c r="FE45" i="16" s="1"/>
  <c r="FF45" i="16" s="1"/>
  <c r="J44" i="17"/>
  <c r="K49" i="17"/>
  <c r="L49" i="17" s="1"/>
  <c r="K51" i="17"/>
  <c r="L51" i="17" s="1"/>
  <c r="K47" i="17"/>
  <c r="FE50" i="16" s="1"/>
  <c r="FF50" i="16" s="1"/>
  <c r="K43" i="17"/>
  <c r="L43" i="17" s="1"/>
  <c r="J48" i="17"/>
  <c r="EY52" i="16"/>
  <c r="EZ52" i="16" s="1"/>
  <c r="EY48" i="16"/>
  <c r="EZ48" i="16" s="1"/>
  <c r="I53" i="17"/>
  <c r="K48" i="17"/>
  <c r="L48" i="17" s="1"/>
  <c r="K44" i="17"/>
  <c r="L44" i="17" s="1"/>
  <c r="E60" i="17"/>
  <c r="E59" i="17" s="1"/>
  <c r="E58" i="17" s="1"/>
  <c r="E57" i="17" s="1"/>
  <c r="F36" i="17"/>
  <c r="F40" i="17"/>
  <c r="EY43" i="16"/>
  <c r="EZ43" i="16" s="1"/>
  <c r="EY39" i="16"/>
  <c r="EZ39" i="16" s="1"/>
  <c r="EY35" i="16"/>
  <c r="EZ35" i="16" s="1"/>
  <c r="EY31" i="16"/>
  <c r="EZ31" i="16" s="1"/>
  <c r="EY27" i="16"/>
  <c r="EZ27" i="16" s="1"/>
  <c r="EY23" i="16"/>
  <c r="EZ23" i="16" s="1"/>
  <c r="EY13" i="16"/>
  <c r="EZ13" i="16" s="1"/>
  <c r="FE47" i="16"/>
  <c r="FF47" i="16" s="1"/>
  <c r="FE36" i="16"/>
  <c r="FF36" i="16" s="1"/>
  <c r="FE21" i="16"/>
  <c r="FF21" i="16" s="1"/>
  <c r="FE18" i="16"/>
  <c r="FF18" i="16" s="1"/>
  <c r="FE17" i="16"/>
  <c r="FF17" i="16" s="1"/>
  <c r="FC11" i="16"/>
  <c r="FD11" i="16" s="1"/>
  <c r="FC14" i="16"/>
  <c r="FD14" i="16" s="1"/>
  <c r="FC12" i="16"/>
  <c r="FD12" i="16" s="1"/>
  <c r="L9" i="17"/>
  <c r="FC13" i="16"/>
  <c r="FD13" i="16" s="1"/>
  <c r="EY14" i="16"/>
  <c r="EZ14" i="16" s="1"/>
  <c r="EY12" i="16"/>
  <c r="EZ12" i="16" s="1"/>
  <c r="EY11" i="16"/>
  <c r="EZ11" i="16" s="1"/>
  <c r="EY10" i="16"/>
  <c r="EZ10" i="16" s="1"/>
  <c r="F34" i="17"/>
  <c r="I60" i="17"/>
  <c r="I59" i="17" s="1"/>
  <c r="I58" i="17" s="1"/>
  <c r="I57" i="17" s="1"/>
  <c r="F10" i="17"/>
  <c r="F14" i="17"/>
  <c r="F18" i="17"/>
  <c r="F22" i="17"/>
  <c r="F26" i="17"/>
  <c r="F30" i="17"/>
  <c r="F8" i="17"/>
  <c r="F12" i="17"/>
  <c r="F16" i="17"/>
  <c r="F20" i="17"/>
  <c r="F24" i="17"/>
  <c r="F28" i="17"/>
  <c r="F32" i="17"/>
  <c r="J7" i="17"/>
  <c r="F9" i="17"/>
  <c r="F13" i="17"/>
  <c r="F17" i="17"/>
  <c r="F21" i="17"/>
  <c r="F25" i="17"/>
  <c r="F29" i="17"/>
  <c r="F33" i="17"/>
  <c r="F37" i="17"/>
  <c r="F41" i="17"/>
  <c r="F45" i="17"/>
  <c r="F51" i="17"/>
  <c r="I55" i="17"/>
  <c r="E55" i="17"/>
  <c r="F7" i="17"/>
  <c r="F15" i="17"/>
  <c r="F19" i="17"/>
  <c r="F23" i="17"/>
  <c r="F27" i="17"/>
  <c r="F31" i="17"/>
  <c r="F35" i="17"/>
  <c r="F39" i="17"/>
  <c r="F43" i="17"/>
  <c r="F49" i="17"/>
  <c r="I52" i="17"/>
  <c r="E52" i="17"/>
  <c r="FE22" i="16" l="1"/>
  <c r="FF22" i="16" s="1"/>
  <c r="FE23" i="16"/>
  <c r="FF23" i="16" s="1"/>
  <c r="FE28" i="16"/>
  <c r="FF28" i="16" s="1"/>
  <c r="FE52" i="16"/>
  <c r="FF52" i="16" s="1"/>
  <c r="FE34" i="16"/>
  <c r="FF34" i="16" s="1"/>
  <c r="FE48" i="16"/>
  <c r="FF48" i="16" s="1"/>
  <c r="L24" i="17"/>
  <c r="FE53" i="16"/>
  <c r="FF53" i="16" s="1"/>
  <c r="FE46" i="16"/>
  <c r="FF46" i="16" s="1"/>
  <c r="FE41" i="16"/>
  <c r="FF41" i="16" s="1"/>
  <c r="L40" i="17"/>
  <c r="L17" i="17"/>
  <c r="L16" i="17"/>
  <c r="FE30" i="16"/>
  <c r="FF30" i="16" s="1"/>
  <c r="FE37" i="16"/>
  <c r="FF37" i="16" s="1"/>
  <c r="L32" i="17"/>
  <c r="FE44" i="16"/>
  <c r="FF44" i="16" s="1"/>
  <c r="FE26" i="16"/>
  <c r="FF26" i="16" s="1"/>
  <c r="FE33" i="16"/>
  <c r="FF33" i="16" s="1"/>
  <c r="FE39" i="16"/>
  <c r="FF39" i="16" s="1"/>
  <c r="FE25" i="16"/>
  <c r="FF25" i="16" s="1"/>
  <c r="FE31" i="16"/>
  <c r="FF31" i="16" s="1"/>
  <c r="FE42" i="16"/>
  <c r="FF42" i="16" s="1"/>
  <c r="FE29" i="16"/>
  <c r="FF29" i="16" s="1"/>
  <c r="FE16" i="16"/>
  <c r="FF16" i="16" s="1"/>
  <c r="FE24" i="16"/>
  <c r="FF24" i="16" s="1"/>
  <c r="FE32" i="16"/>
  <c r="FF32" i="16" s="1"/>
  <c r="L10" i="17"/>
  <c r="FE38" i="16"/>
  <c r="FF38" i="16" s="1"/>
  <c r="FE40" i="16"/>
  <c r="FF40" i="16" s="1"/>
  <c r="FE54" i="16"/>
  <c r="FF54" i="16" s="1"/>
  <c r="FE51" i="16"/>
  <c r="FF51" i="16" s="1"/>
  <c r="K52" i="17"/>
  <c r="K53" i="17"/>
  <c r="K55" i="17"/>
  <c r="K60" i="17"/>
  <c r="K59" i="17" s="1"/>
  <c r="L42" i="17"/>
  <c r="L12" i="17"/>
  <c r="FE11" i="16"/>
  <c r="FF11" i="16" s="1"/>
  <c r="FE12" i="16"/>
  <c r="FF12" i="16" s="1"/>
  <c r="L11" i="17"/>
  <c r="FE14" i="16"/>
  <c r="FF14" i="16" s="1"/>
  <c r="L7" i="17"/>
  <c r="FE10" i="16"/>
  <c r="FF10" i="16" s="1"/>
  <c r="E56" i="17"/>
  <c r="E61" i="17" s="1"/>
  <c r="E54" i="17" s="1"/>
  <c r="I56" i="17"/>
  <c r="I61" i="17" s="1"/>
  <c r="I54" i="17" s="1"/>
  <c r="K58" i="17" l="1"/>
  <c r="K57" i="17" s="1"/>
  <c r="C34" i="15"/>
  <c r="E17" i="15"/>
  <c r="E16" i="15"/>
  <c r="E15" i="15"/>
  <c r="E14" i="15"/>
  <c r="N8" i="15"/>
  <c r="T12" i="15"/>
  <c r="T11" i="15"/>
  <c r="D11" i="15"/>
  <c r="X2" i="15"/>
  <c r="W8" i="15"/>
  <c r="A5" i="15"/>
  <c r="A4" i="15"/>
  <c r="K56" i="17" l="1"/>
  <c r="K61" i="17" s="1"/>
  <c r="K54" i="17" s="1"/>
  <c r="EI11" i="16"/>
  <c r="EJ11" i="16"/>
  <c r="EM11" i="16"/>
  <c r="EN11" i="16"/>
  <c r="EQ11" i="16"/>
  <c r="ER11" i="16"/>
  <c r="EU11" i="16"/>
  <c r="EV11" i="16"/>
  <c r="EI12" i="16"/>
  <c r="EJ12" i="16"/>
  <c r="EM12" i="16"/>
  <c r="EN12" i="16"/>
  <c r="EQ12" i="16"/>
  <c r="ER12" i="16"/>
  <c r="EU12" i="16"/>
  <c r="EV12" i="16"/>
  <c r="EI13" i="16"/>
  <c r="EJ13" i="16"/>
  <c r="EM13" i="16"/>
  <c r="EN13" i="16"/>
  <c r="EQ13" i="16"/>
  <c r="ER13" i="16"/>
  <c r="EU13" i="16"/>
  <c r="EV13" i="16"/>
  <c r="EI14" i="16"/>
  <c r="EJ14" i="16"/>
  <c r="EM14" i="16"/>
  <c r="EN14" i="16"/>
  <c r="EQ14" i="16"/>
  <c r="ER14" i="16"/>
  <c r="EU14" i="16"/>
  <c r="EV14" i="16"/>
  <c r="EI15" i="16"/>
  <c r="EJ15" i="16"/>
  <c r="EM15" i="16"/>
  <c r="EN15" i="16"/>
  <c r="EQ15" i="16"/>
  <c r="ER15" i="16"/>
  <c r="EU15" i="16"/>
  <c r="EV15" i="16"/>
  <c r="EI16" i="16"/>
  <c r="EJ16" i="16"/>
  <c r="EM16" i="16"/>
  <c r="EN16" i="16"/>
  <c r="EQ16" i="16"/>
  <c r="ER16" i="16"/>
  <c r="EU16" i="16"/>
  <c r="EV16" i="16"/>
  <c r="EI17" i="16"/>
  <c r="EJ17" i="16"/>
  <c r="EM17" i="16"/>
  <c r="EN17" i="16"/>
  <c r="EQ17" i="16"/>
  <c r="ER17" i="16"/>
  <c r="EU17" i="16"/>
  <c r="EV17" i="16"/>
  <c r="EI18" i="16"/>
  <c r="EJ18" i="16"/>
  <c r="EM18" i="16"/>
  <c r="EN18" i="16"/>
  <c r="EQ18" i="16"/>
  <c r="ER18" i="16"/>
  <c r="EU18" i="16"/>
  <c r="EV18" i="16"/>
  <c r="EI19" i="16"/>
  <c r="EJ19" i="16"/>
  <c r="EM19" i="16"/>
  <c r="EN19" i="16"/>
  <c r="EQ19" i="16"/>
  <c r="ER19" i="16"/>
  <c r="EU19" i="16"/>
  <c r="EV19" i="16"/>
  <c r="EI20" i="16"/>
  <c r="EJ20" i="16"/>
  <c r="EM20" i="16"/>
  <c r="EN20" i="16"/>
  <c r="EQ20" i="16"/>
  <c r="ER20" i="16"/>
  <c r="EU20" i="16"/>
  <c r="EV20" i="16"/>
  <c r="EI21" i="16"/>
  <c r="EJ21" i="16"/>
  <c r="EM21" i="16"/>
  <c r="EN21" i="16"/>
  <c r="EQ21" i="16"/>
  <c r="ER21" i="16"/>
  <c r="EU21" i="16"/>
  <c r="EV21" i="16"/>
  <c r="EI22" i="16"/>
  <c r="EJ22" i="16"/>
  <c r="EM22" i="16"/>
  <c r="EN22" i="16"/>
  <c r="EQ22" i="16"/>
  <c r="ER22" i="16"/>
  <c r="EU22" i="16"/>
  <c r="EV22" i="16"/>
  <c r="EI23" i="16"/>
  <c r="EJ23" i="16"/>
  <c r="EM23" i="16"/>
  <c r="EN23" i="16"/>
  <c r="EQ23" i="16"/>
  <c r="ER23" i="16"/>
  <c r="EU23" i="16"/>
  <c r="EV23" i="16"/>
  <c r="EI24" i="16"/>
  <c r="EJ24" i="16"/>
  <c r="EM24" i="16"/>
  <c r="EN24" i="16"/>
  <c r="EQ24" i="16"/>
  <c r="ER24" i="16"/>
  <c r="EU24" i="16"/>
  <c r="EV24" i="16"/>
  <c r="EI25" i="16"/>
  <c r="EJ25" i="16"/>
  <c r="EM25" i="16"/>
  <c r="EN25" i="16"/>
  <c r="EQ25" i="16"/>
  <c r="ER25" i="16"/>
  <c r="EU25" i="16"/>
  <c r="EV25" i="16"/>
  <c r="EI26" i="16"/>
  <c r="EJ26" i="16"/>
  <c r="EM26" i="16"/>
  <c r="EN26" i="16"/>
  <c r="EQ26" i="16"/>
  <c r="ER26" i="16"/>
  <c r="EU26" i="16"/>
  <c r="EV26" i="16"/>
  <c r="EI27" i="16"/>
  <c r="EJ27" i="16"/>
  <c r="EM27" i="16"/>
  <c r="EN27" i="16"/>
  <c r="EQ27" i="16"/>
  <c r="ER27" i="16"/>
  <c r="EU27" i="16"/>
  <c r="EV27" i="16"/>
  <c r="EI28" i="16"/>
  <c r="EJ28" i="16"/>
  <c r="EM28" i="16"/>
  <c r="EN28" i="16"/>
  <c r="EQ28" i="16"/>
  <c r="ER28" i="16"/>
  <c r="EU28" i="16"/>
  <c r="EV28" i="16"/>
  <c r="EI29" i="16"/>
  <c r="EJ29" i="16"/>
  <c r="EM29" i="16"/>
  <c r="EN29" i="16"/>
  <c r="EQ29" i="16"/>
  <c r="ER29" i="16"/>
  <c r="EU29" i="16"/>
  <c r="EV29" i="16"/>
  <c r="EI30" i="16"/>
  <c r="EJ30" i="16"/>
  <c r="EM30" i="16"/>
  <c r="EN30" i="16"/>
  <c r="EQ30" i="16"/>
  <c r="ER30" i="16"/>
  <c r="EU30" i="16"/>
  <c r="EV30" i="16"/>
  <c r="EI31" i="16"/>
  <c r="EJ31" i="16"/>
  <c r="EM31" i="16"/>
  <c r="EN31" i="16"/>
  <c r="EQ31" i="16"/>
  <c r="ER31" i="16"/>
  <c r="EU31" i="16"/>
  <c r="EV31" i="16"/>
  <c r="EI32" i="16"/>
  <c r="EJ32" i="16"/>
  <c r="EM32" i="16"/>
  <c r="EN32" i="16"/>
  <c r="EQ32" i="16"/>
  <c r="ER32" i="16"/>
  <c r="EU32" i="16"/>
  <c r="EV32" i="16"/>
  <c r="EI33" i="16"/>
  <c r="EJ33" i="16"/>
  <c r="EM33" i="16"/>
  <c r="EN33" i="16"/>
  <c r="EQ33" i="16"/>
  <c r="ER33" i="16"/>
  <c r="EU33" i="16"/>
  <c r="EV33" i="16"/>
  <c r="EI34" i="16"/>
  <c r="EJ34" i="16"/>
  <c r="EM34" i="16"/>
  <c r="EN34" i="16"/>
  <c r="EQ34" i="16"/>
  <c r="ER34" i="16"/>
  <c r="EU34" i="16"/>
  <c r="EV34" i="16"/>
  <c r="EI35" i="16"/>
  <c r="EJ35" i="16"/>
  <c r="EM35" i="16"/>
  <c r="EN35" i="16"/>
  <c r="EQ35" i="16"/>
  <c r="ER35" i="16"/>
  <c r="EU35" i="16"/>
  <c r="EV35" i="16"/>
  <c r="EI36" i="16"/>
  <c r="EJ36" i="16"/>
  <c r="EM36" i="16"/>
  <c r="EN36" i="16"/>
  <c r="EQ36" i="16"/>
  <c r="ER36" i="16"/>
  <c r="EU36" i="16"/>
  <c r="EV36" i="16"/>
  <c r="EI37" i="16"/>
  <c r="EJ37" i="16"/>
  <c r="EM37" i="16"/>
  <c r="EN37" i="16"/>
  <c r="EQ37" i="16"/>
  <c r="ER37" i="16"/>
  <c r="EU37" i="16"/>
  <c r="EV37" i="16"/>
  <c r="EI38" i="16"/>
  <c r="EJ38" i="16"/>
  <c r="EM38" i="16"/>
  <c r="EN38" i="16"/>
  <c r="EQ38" i="16"/>
  <c r="ER38" i="16"/>
  <c r="EU38" i="16"/>
  <c r="EV38" i="16"/>
  <c r="EI39" i="16"/>
  <c r="EJ39" i="16"/>
  <c r="EM39" i="16"/>
  <c r="EN39" i="16"/>
  <c r="EQ39" i="16"/>
  <c r="ER39" i="16"/>
  <c r="EU39" i="16"/>
  <c r="EV39" i="16"/>
  <c r="EI40" i="16"/>
  <c r="EJ40" i="16"/>
  <c r="EM40" i="16"/>
  <c r="EN40" i="16"/>
  <c r="EQ40" i="16"/>
  <c r="ER40" i="16"/>
  <c r="EU40" i="16"/>
  <c r="EV40" i="16"/>
  <c r="EI41" i="16"/>
  <c r="EJ41" i="16"/>
  <c r="EM41" i="16"/>
  <c r="EN41" i="16"/>
  <c r="EQ41" i="16"/>
  <c r="ER41" i="16"/>
  <c r="EU41" i="16"/>
  <c r="EV41" i="16"/>
  <c r="EI42" i="16"/>
  <c r="EJ42" i="16"/>
  <c r="EM42" i="16"/>
  <c r="EN42" i="16"/>
  <c r="EQ42" i="16"/>
  <c r="ER42" i="16"/>
  <c r="EU42" i="16"/>
  <c r="EV42" i="16"/>
  <c r="EI43" i="16"/>
  <c r="EJ43" i="16"/>
  <c r="EM43" i="16"/>
  <c r="EN43" i="16"/>
  <c r="EQ43" i="16"/>
  <c r="ER43" i="16"/>
  <c r="EU43" i="16"/>
  <c r="EV43" i="16"/>
  <c r="EI44" i="16"/>
  <c r="EJ44" i="16"/>
  <c r="EM44" i="16"/>
  <c r="EN44" i="16"/>
  <c r="EQ44" i="16"/>
  <c r="ER44" i="16"/>
  <c r="EU44" i="16"/>
  <c r="EV44" i="16"/>
  <c r="EI45" i="16"/>
  <c r="EJ45" i="16"/>
  <c r="EM45" i="16"/>
  <c r="EN45" i="16"/>
  <c r="EQ45" i="16"/>
  <c r="ER45" i="16"/>
  <c r="EU45" i="16"/>
  <c r="EV45" i="16"/>
  <c r="EI46" i="16"/>
  <c r="EJ46" i="16"/>
  <c r="EM46" i="16"/>
  <c r="EN46" i="16"/>
  <c r="EQ46" i="16"/>
  <c r="ER46" i="16"/>
  <c r="EU46" i="16"/>
  <c r="EV46" i="16"/>
  <c r="EI47" i="16"/>
  <c r="EJ47" i="16"/>
  <c r="EM47" i="16"/>
  <c r="EN47" i="16"/>
  <c r="EQ47" i="16"/>
  <c r="ER47" i="16"/>
  <c r="EU47" i="16"/>
  <c r="EV47" i="16"/>
  <c r="EI48" i="16"/>
  <c r="EJ48" i="16"/>
  <c r="EM48" i="16"/>
  <c r="EN48" i="16"/>
  <c r="EQ48" i="16"/>
  <c r="ER48" i="16"/>
  <c r="EU48" i="16"/>
  <c r="EV48" i="16"/>
  <c r="EI49" i="16"/>
  <c r="EJ49" i="16"/>
  <c r="EM49" i="16"/>
  <c r="EN49" i="16"/>
  <c r="EQ49" i="16"/>
  <c r="ER49" i="16"/>
  <c r="EU49" i="16"/>
  <c r="EV49" i="16"/>
  <c r="EI50" i="16"/>
  <c r="EJ50" i="16"/>
  <c r="EM50" i="16"/>
  <c r="EN50" i="16"/>
  <c r="EQ50" i="16"/>
  <c r="ER50" i="16"/>
  <c r="EU50" i="16"/>
  <c r="EV50" i="16"/>
  <c r="EI51" i="16"/>
  <c r="EJ51" i="16"/>
  <c r="EM51" i="16"/>
  <c r="EN51" i="16"/>
  <c r="EQ51" i="16"/>
  <c r="ER51" i="16"/>
  <c r="EU51" i="16"/>
  <c r="EV51" i="16"/>
  <c r="EI52" i="16"/>
  <c r="EJ52" i="16"/>
  <c r="EM52" i="16"/>
  <c r="EN52" i="16"/>
  <c r="EQ52" i="16"/>
  <c r="ER52" i="16"/>
  <c r="EU52" i="16"/>
  <c r="EV52" i="16"/>
  <c r="EI53" i="16"/>
  <c r="EJ53" i="16"/>
  <c r="EM53" i="16"/>
  <c r="EN53" i="16"/>
  <c r="EQ53" i="16"/>
  <c r="ER53" i="16"/>
  <c r="EU53" i="16"/>
  <c r="EV53" i="16"/>
  <c r="EI54" i="16"/>
  <c r="EJ54" i="16"/>
  <c r="EM54" i="16"/>
  <c r="EN54" i="16"/>
  <c r="EQ54" i="16"/>
  <c r="ER54" i="16"/>
  <c r="EU54" i="16"/>
  <c r="EV54" i="16"/>
  <c r="EV10" i="16"/>
  <c r="EU10" i="16"/>
  <c r="ER10" i="16"/>
  <c r="EN10" i="16"/>
  <c r="EJ10" i="16"/>
  <c r="EI10" i="16"/>
  <c r="EQ10" i="16"/>
  <c r="EM10" i="16"/>
  <c r="DQ11" i="16"/>
  <c r="DR11" i="16"/>
  <c r="DQ12" i="16"/>
  <c r="DR12" i="16"/>
  <c r="DQ13" i="16"/>
  <c r="DR13" i="16"/>
  <c r="DQ14" i="16"/>
  <c r="DR14" i="16"/>
  <c r="DQ15" i="16"/>
  <c r="DR15" i="16"/>
  <c r="DQ16" i="16"/>
  <c r="DR16" i="16"/>
  <c r="DQ17" i="16"/>
  <c r="DR17" i="16"/>
  <c r="DQ18" i="16"/>
  <c r="DR18" i="16"/>
  <c r="DQ19" i="16"/>
  <c r="DR19" i="16"/>
  <c r="DQ20" i="16"/>
  <c r="DR20" i="16"/>
  <c r="DQ21" i="16"/>
  <c r="DR21" i="16"/>
  <c r="DQ22" i="16"/>
  <c r="DR22" i="16"/>
  <c r="DQ23" i="16"/>
  <c r="DR23" i="16"/>
  <c r="DQ24" i="16"/>
  <c r="DS24" i="16" s="1"/>
  <c r="DV24" i="16" s="1"/>
  <c r="DX24" i="16" s="1"/>
  <c r="DR24" i="16"/>
  <c r="DQ25" i="16"/>
  <c r="DR25" i="16"/>
  <c r="DQ26" i="16"/>
  <c r="DR26" i="16"/>
  <c r="DQ27" i="16"/>
  <c r="DR27" i="16"/>
  <c r="DQ28" i="16"/>
  <c r="DS28" i="16" s="1"/>
  <c r="DV28" i="16" s="1"/>
  <c r="DX28" i="16" s="1"/>
  <c r="DR28" i="16"/>
  <c r="DQ29" i="16"/>
  <c r="DR29" i="16"/>
  <c r="DQ30" i="16"/>
  <c r="DS30" i="16" s="1"/>
  <c r="DV30" i="16" s="1"/>
  <c r="DX30" i="16" s="1"/>
  <c r="DR30" i="16"/>
  <c r="DQ31" i="16"/>
  <c r="DR31" i="16"/>
  <c r="DQ32" i="16"/>
  <c r="DS32" i="16" s="1"/>
  <c r="DV32" i="16" s="1"/>
  <c r="DX32" i="16" s="1"/>
  <c r="DR32" i="16"/>
  <c r="DQ33" i="16"/>
  <c r="DS33" i="16" s="1"/>
  <c r="DV33" i="16" s="1"/>
  <c r="DX33" i="16" s="1"/>
  <c r="DR33" i="16"/>
  <c r="DQ34" i="16"/>
  <c r="DS34" i="16" s="1"/>
  <c r="DV34" i="16" s="1"/>
  <c r="DX34" i="16" s="1"/>
  <c r="DR34" i="16"/>
  <c r="DQ35" i="16"/>
  <c r="DR35" i="16"/>
  <c r="DQ36" i="16"/>
  <c r="DS36" i="16" s="1"/>
  <c r="DV36" i="16" s="1"/>
  <c r="DX36" i="16" s="1"/>
  <c r="DR36" i="16"/>
  <c r="DQ37" i="16"/>
  <c r="DR37" i="16"/>
  <c r="DQ38" i="16"/>
  <c r="DS38" i="16" s="1"/>
  <c r="DV38" i="16" s="1"/>
  <c r="DX38" i="16" s="1"/>
  <c r="DR38" i="16"/>
  <c r="DQ39" i="16"/>
  <c r="DS39" i="16" s="1"/>
  <c r="DV39" i="16" s="1"/>
  <c r="DX39" i="16" s="1"/>
  <c r="DR39" i="16"/>
  <c r="DQ40" i="16"/>
  <c r="DS40" i="16" s="1"/>
  <c r="DV40" i="16" s="1"/>
  <c r="DX40" i="16" s="1"/>
  <c r="DR40" i="16"/>
  <c r="DQ41" i="16"/>
  <c r="DR41" i="16"/>
  <c r="DQ42" i="16"/>
  <c r="DS42" i="16" s="1"/>
  <c r="DV42" i="16" s="1"/>
  <c r="DX42" i="16" s="1"/>
  <c r="DR42" i="16"/>
  <c r="DQ43" i="16"/>
  <c r="DR43" i="16"/>
  <c r="DQ44" i="16"/>
  <c r="DR44" i="16"/>
  <c r="DQ45" i="16"/>
  <c r="DR45" i="16"/>
  <c r="DQ46" i="16"/>
  <c r="DS46" i="16" s="1"/>
  <c r="DV46" i="16" s="1"/>
  <c r="DX46" i="16" s="1"/>
  <c r="DR46" i="16"/>
  <c r="DQ47" i="16"/>
  <c r="DR47" i="16"/>
  <c r="DQ48" i="16"/>
  <c r="DR48" i="16"/>
  <c r="DQ49" i="16"/>
  <c r="DR49" i="16"/>
  <c r="DQ50" i="16"/>
  <c r="DS50" i="16" s="1"/>
  <c r="DV50" i="16" s="1"/>
  <c r="DX50" i="16" s="1"/>
  <c r="DR50" i="16"/>
  <c r="DQ51" i="16"/>
  <c r="DS51" i="16" s="1"/>
  <c r="DV51" i="16" s="1"/>
  <c r="DX51" i="16" s="1"/>
  <c r="DR51" i="16"/>
  <c r="DQ52" i="16"/>
  <c r="DS52" i="16" s="1"/>
  <c r="DV52" i="16" s="1"/>
  <c r="DX52" i="16" s="1"/>
  <c r="DR52" i="16"/>
  <c r="DQ53" i="16"/>
  <c r="DR53" i="16"/>
  <c r="DQ54" i="16"/>
  <c r="DS54" i="16" s="1"/>
  <c r="DV54" i="16" s="1"/>
  <c r="DX54" i="16" s="1"/>
  <c r="DR54" i="16"/>
  <c r="DT11" i="16"/>
  <c r="DU11" i="16"/>
  <c r="DT12" i="16"/>
  <c r="DU12" i="16"/>
  <c r="DT13" i="16"/>
  <c r="DU13" i="16"/>
  <c r="DT14" i="16"/>
  <c r="DU14" i="16"/>
  <c r="DT15" i="16"/>
  <c r="DU15" i="16"/>
  <c r="DT16" i="16"/>
  <c r="DU16" i="16"/>
  <c r="DT17" i="16"/>
  <c r="DU17" i="16"/>
  <c r="DT18" i="16"/>
  <c r="DU18" i="16"/>
  <c r="DT19" i="16"/>
  <c r="DU19" i="16"/>
  <c r="DT20" i="16"/>
  <c r="DU20" i="16"/>
  <c r="DT21" i="16"/>
  <c r="DU21" i="16"/>
  <c r="DT22" i="16"/>
  <c r="DU22" i="16"/>
  <c r="DT23" i="16"/>
  <c r="DU23" i="16"/>
  <c r="DT24" i="16"/>
  <c r="DU24" i="16"/>
  <c r="DT25" i="16"/>
  <c r="DU25" i="16"/>
  <c r="DT26" i="16"/>
  <c r="DU26" i="16"/>
  <c r="DT27" i="16"/>
  <c r="DU27" i="16"/>
  <c r="DT28" i="16"/>
  <c r="DU28" i="16"/>
  <c r="DT29" i="16"/>
  <c r="DU29" i="16"/>
  <c r="DT30" i="16"/>
  <c r="DU30" i="16"/>
  <c r="DT31" i="16"/>
  <c r="DU31" i="16"/>
  <c r="DT32" i="16"/>
  <c r="DU32" i="16"/>
  <c r="DT33" i="16"/>
  <c r="DU33" i="16"/>
  <c r="DT34" i="16"/>
  <c r="DU34" i="16"/>
  <c r="DT35" i="16"/>
  <c r="DU35" i="16"/>
  <c r="DT36" i="16"/>
  <c r="DU36" i="16"/>
  <c r="DT37" i="16"/>
  <c r="DU37" i="16"/>
  <c r="DT38" i="16"/>
  <c r="DU38" i="16"/>
  <c r="DT39" i="16"/>
  <c r="DU39" i="16"/>
  <c r="DT40" i="16"/>
  <c r="DU40" i="16"/>
  <c r="DT41" i="16"/>
  <c r="DU41" i="16"/>
  <c r="DT42" i="16"/>
  <c r="DU42" i="16"/>
  <c r="DT43" i="16"/>
  <c r="DU43" i="16"/>
  <c r="DT44" i="16"/>
  <c r="DU44" i="16"/>
  <c r="DT45" i="16"/>
  <c r="DU45" i="16"/>
  <c r="DT46" i="16"/>
  <c r="DU46" i="16"/>
  <c r="DT47" i="16"/>
  <c r="DU47" i="16"/>
  <c r="DT48" i="16"/>
  <c r="DU48" i="16"/>
  <c r="DT49" i="16"/>
  <c r="DU49" i="16"/>
  <c r="DT50" i="16"/>
  <c r="DU50" i="16"/>
  <c r="DT51" i="16"/>
  <c r="DU51" i="16"/>
  <c r="DT52" i="16"/>
  <c r="DU52" i="16"/>
  <c r="DT53" i="16"/>
  <c r="DU53" i="16"/>
  <c r="DT54" i="16"/>
  <c r="DU54" i="16"/>
  <c r="DL11" i="16"/>
  <c r="DM11" i="16"/>
  <c r="EA11" i="16" s="1"/>
  <c r="DL12" i="16"/>
  <c r="DM12" i="16"/>
  <c r="EA12" i="16" s="1"/>
  <c r="DL13" i="16"/>
  <c r="DM13" i="16"/>
  <c r="DL14" i="16"/>
  <c r="DM14" i="16"/>
  <c r="EA14" i="16" s="1"/>
  <c r="DL15" i="16"/>
  <c r="DM15" i="16"/>
  <c r="EA15" i="16" s="1"/>
  <c r="DL16" i="16"/>
  <c r="DM16" i="16"/>
  <c r="DL17" i="16"/>
  <c r="DM17" i="16"/>
  <c r="EA17" i="16" s="1"/>
  <c r="DL18" i="16"/>
  <c r="DM18" i="16"/>
  <c r="EA18" i="16" s="1"/>
  <c r="DL19" i="16"/>
  <c r="DM19" i="16"/>
  <c r="DL20" i="16"/>
  <c r="DM20" i="16"/>
  <c r="EA20" i="16" s="1"/>
  <c r="DL21" i="16"/>
  <c r="DM21" i="16"/>
  <c r="DL22" i="16"/>
  <c r="DM22" i="16"/>
  <c r="EA22" i="16" s="1"/>
  <c r="DL23" i="16"/>
  <c r="DM23" i="16"/>
  <c r="EA23" i="16" s="1"/>
  <c r="DL24" i="16"/>
  <c r="DM24" i="16"/>
  <c r="EA24" i="16" s="1"/>
  <c r="DL25" i="16"/>
  <c r="DM25" i="16"/>
  <c r="DL26" i="16"/>
  <c r="DM26" i="16"/>
  <c r="EA26" i="16" s="1"/>
  <c r="DL27" i="16"/>
  <c r="DM27" i="16"/>
  <c r="DL28" i="16"/>
  <c r="DM28" i="16"/>
  <c r="EA28" i="16" s="1"/>
  <c r="DL29" i="16"/>
  <c r="DM29" i="16"/>
  <c r="EA29" i="16" s="1"/>
  <c r="DL30" i="16"/>
  <c r="DM30" i="16"/>
  <c r="EA30" i="16" s="1"/>
  <c r="DL31" i="16"/>
  <c r="DM31" i="16"/>
  <c r="EA31" i="16" s="1"/>
  <c r="DL32" i="16"/>
  <c r="DM32" i="16"/>
  <c r="DL33" i="16"/>
  <c r="DM33" i="16"/>
  <c r="EA33" i="16" s="1"/>
  <c r="DL34" i="16"/>
  <c r="DM34" i="16"/>
  <c r="EA34" i="16" s="1"/>
  <c r="DL35" i="16"/>
  <c r="DM35" i="16"/>
  <c r="EA35" i="16" s="1"/>
  <c r="DL36" i="16"/>
  <c r="DM36" i="16"/>
  <c r="EA36" i="16" s="1"/>
  <c r="DL37" i="16"/>
  <c r="DM37" i="16"/>
  <c r="DL38" i="16"/>
  <c r="DM38" i="16"/>
  <c r="EA38" i="16" s="1"/>
  <c r="DL39" i="16"/>
  <c r="DM39" i="16"/>
  <c r="EA39" i="16" s="1"/>
  <c r="DL40" i="16"/>
  <c r="DM40" i="16"/>
  <c r="EA40" i="16" s="1"/>
  <c r="DL41" i="16"/>
  <c r="DM41" i="16"/>
  <c r="EA41" i="16" s="1"/>
  <c r="DL42" i="16"/>
  <c r="DM42" i="16"/>
  <c r="EA42" i="16" s="1"/>
  <c r="DL43" i="16"/>
  <c r="DM43" i="16"/>
  <c r="DL44" i="16"/>
  <c r="DM44" i="16"/>
  <c r="DL45" i="16"/>
  <c r="DM45" i="16"/>
  <c r="EA45" i="16" s="1"/>
  <c r="DL46" i="16"/>
  <c r="DM46" i="16"/>
  <c r="EA46" i="16" s="1"/>
  <c r="DL47" i="16"/>
  <c r="DM47" i="16"/>
  <c r="EA47" i="16" s="1"/>
  <c r="DL48" i="16"/>
  <c r="DM48" i="16"/>
  <c r="EA48" i="16" s="1"/>
  <c r="DL49" i="16"/>
  <c r="DM49" i="16"/>
  <c r="EA49" i="16" s="1"/>
  <c r="DL50" i="16"/>
  <c r="DM50" i="16"/>
  <c r="EA50" i="16" s="1"/>
  <c r="DL51" i="16"/>
  <c r="DM51" i="16"/>
  <c r="EA51" i="16" s="1"/>
  <c r="DL52" i="16"/>
  <c r="DM52" i="16"/>
  <c r="EA52" i="16" s="1"/>
  <c r="DL53" i="16"/>
  <c r="DM53" i="16"/>
  <c r="EA53" i="16" s="1"/>
  <c r="DL54" i="16"/>
  <c r="DM54" i="16"/>
  <c r="EA54" i="16" s="1"/>
  <c r="DT10" i="16"/>
  <c r="DU10" i="16"/>
  <c r="DM10" i="16"/>
  <c r="DL10" i="16"/>
  <c r="CP10" i="16"/>
  <c r="DR10" i="16"/>
  <c r="DQ10" i="16"/>
  <c r="DI11" i="16"/>
  <c r="DJ11" i="16"/>
  <c r="DI12" i="16"/>
  <c r="DJ12" i="16"/>
  <c r="DI13" i="16"/>
  <c r="DJ13" i="16"/>
  <c r="DI14" i="16"/>
  <c r="DJ14" i="16"/>
  <c r="DI15" i="16"/>
  <c r="DJ15" i="16"/>
  <c r="DI16" i="16"/>
  <c r="DJ16" i="16"/>
  <c r="DI17" i="16"/>
  <c r="DJ17" i="16"/>
  <c r="DI18" i="16"/>
  <c r="DJ18" i="16"/>
  <c r="DI19" i="16"/>
  <c r="DJ19" i="16"/>
  <c r="DI20" i="16"/>
  <c r="DJ20" i="16"/>
  <c r="DI21" i="16"/>
  <c r="DJ21" i="16"/>
  <c r="DI22" i="16"/>
  <c r="DJ22" i="16"/>
  <c r="DI23" i="16"/>
  <c r="DJ23" i="16"/>
  <c r="DI24" i="16"/>
  <c r="DJ24" i="16"/>
  <c r="DI25" i="16"/>
  <c r="DJ25" i="16"/>
  <c r="DI26" i="16"/>
  <c r="DJ26" i="16"/>
  <c r="DI27" i="16"/>
  <c r="DJ27" i="16"/>
  <c r="DI28" i="16"/>
  <c r="DK28" i="16" s="1"/>
  <c r="DN28" i="16" s="1"/>
  <c r="DP28" i="16" s="1"/>
  <c r="DY28" i="16" s="1"/>
  <c r="DZ28" i="16" s="1"/>
  <c r="DJ28" i="16"/>
  <c r="DI29" i="16"/>
  <c r="DK29" i="16" s="1"/>
  <c r="DN29" i="16" s="1"/>
  <c r="DP29" i="16" s="1"/>
  <c r="DY29" i="16" s="1"/>
  <c r="DZ29" i="16" s="1"/>
  <c r="DJ29" i="16"/>
  <c r="DI30" i="16"/>
  <c r="DK30" i="16" s="1"/>
  <c r="DN30" i="16" s="1"/>
  <c r="DP30" i="16" s="1"/>
  <c r="DY30" i="16" s="1"/>
  <c r="DJ30" i="16"/>
  <c r="DI31" i="16"/>
  <c r="DK31" i="16" s="1"/>
  <c r="DN31" i="16" s="1"/>
  <c r="DP31" i="16" s="1"/>
  <c r="DY31" i="16" s="1"/>
  <c r="DZ31" i="16" s="1"/>
  <c r="DJ31" i="16"/>
  <c r="DI32" i="16"/>
  <c r="DJ32" i="16"/>
  <c r="DI33" i="16"/>
  <c r="DK33" i="16" s="1"/>
  <c r="DN33" i="16" s="1"/>
  <c r="DP33" i="16" s="1"/>
  <c r="DY33" i="16" s="1"/>
  <c r="DZ33" i="16" s="1"/>
  <c r="DJ33" i="16"/>
  <c r="DI34" i="16"/>
  <c r="DK34" i="16" s="1"/>
  <c r="DN34" i="16" s="1"/>
  <c r="DP34" i="16" s="1"/>
  <c r="DY34" i="16" s="1"/>
  <c r="DJ34" i="16"/>
  <c r="DI35" i="16"/>
  <c r="DK35" i="16" s="1"/>
  <c r="DN35" i="16" s="1"/>
  <c r="DP35" i="16" s="1"/>
  <c r="DY35" i="16" s="1"/>
  <c r="DZ35" i="16" s="1"/>
  <c r="DJ35" i="16"/>
  <c r="DI36" i="16"/>
  <c r="DK36" i="16" s="1"/>
  <c r="DN36" i="16" s="1"/>
  <c r="DP36" i="16" s="1"/>
  <c r="DY36" i="16" s="1"/>
  <c r="DZ36" i="16" s="1"/>
  <c r="DJ36" i="16"/>
  <c r="DI37" i="16"/>
  <c r="DK37" i="16" s="1"/>
  <c r="DN37" i="16" s="1"/>
  <c r="DP37" i="16" s="1"/>
  <c r="DY37" i="16" s="1"/>
  <c r="DZ37" i="16" s="1"/>
  <c r="DJ37" i="16"/>
  <c r="DI38" i="16"/>
  <c r="DK38" i="16" s="1"/>
  <c r="DN38" i="16" s="1"/>
  <c r="DP38" i="16" s="1"/>
  <c r="DY38" i="16" s="1"/>
  <c r="DJ38" i="16"/>
  <c r="DI39" i="16"/>
  <c r="DK39" i="16" s="1"/>
  <c r="DN39" i="16" s="1"/>
  <c r="DP39" i="16" s="1"/>
  <c r="DY39" i="16" s="1"/>
  <c r="DZ39" i="16" s="1"/>
  <c r="DJ39" i="16"/>
  <c r="DI40" i="16"/>
  <c r="DK40" i="16" s="1"/>
  <c r="DN40" i="16" s="1"/>
  <c r="DP40" i="16" s="1"/>
  <c r="DY40" i="16" s="1"/>
  <c r="DZ40" i="16" s="1"/>
  <c r="DJ40" i="16"/>
  <c r="DI41" i="16"/>
  <c r="DJ41" i="16"/>
  <c r="DI42" i="16"/>
  <c r="DK42" i="16" s="1"/>
  <c r="DN42" i="16" s="1"/>
  <c r="DP42" i="16" s="1"/>
  <c r="DY42" i="16" s="1"/>
  <c r="DJ42" i="16"/>
  <c r="DI43" i="16"/>
  <c r="DK43" i="16" s="1"/>
  <c r="DN43" i="16" s="1"/>
  <c r="DP43" i="16" s="1"/>
  <c r="DY43" i="16" s="1"/>
  <c r="DZ43" i="16" s="1"/>
  <c r="DJ43" i="16"/>
  <c r="DI44" i="16"/>
  <c r="DK44" i="16" s="1"/>
  <c r="DN44" i="16" s="1"/>
  <c r="DP44" i="16" s="1"/>
  <c r="DY44" i="16" s="1"/>
  <c r="DZ44" i="16" s="1"/>
  <c r="DJ44" i="16"/>
  <c r="DI45" i="16"/>
  <c r="DK45" i="16" s="1"/>
  <c r="DN45" i="16" s="1"/>
  <c r="DP45" i="16" s="1"/>
  <c r="DY45" i="16" s="1"/>
  <c r="DZ45" i="16" s="1"/>
  <c r="DJ45" i="16"/>
  <c r="DI46" i="16"/>
  <c r="DK46" i="16" s="1"/>
  <c r="DN46" i="16" s="1"/>
  <c r="DP46" i="16" s="1"/>
  <c r="DY46" i="16" s="1"/>
  <c r="DJ46" i="16"/>
  <c r="DI47" i="16"/>
  <c r="DK47" i="16" s="1"/>
  <c r="DN47" i="16" s="1"/>
  <c r="DP47" i="16" s="1"/>
  <c r="DY47" i="16" s="1"/>
  <c r="DZ47" i="16" s="1"/>
  <c r="DJ47" i="16"/>
  <c r="DI48" i="16"/>
  <c r="DK48" i="16" s="1"/>
  <c r="DN48" i="16" s="1"/>
  <c r="DP48" i="16" s="1"/>
  <c r="DY48" i="16" s="1"/>
  <c r="DZ48" i="16" s="1"/>
  <c r="DJ48" i="16"/>
  <c r="DI49" i="16"/>
  <c r="DJ49" i="16"/>
  <c r="DI50" i="16"/>
  <c r="DK50" i="16" s="1"/>
  <c r="DN50" i="16" s="1"/>
  <c r="DP50" i="16" s="1"/>
  <c r="DY50" i="16" s="1"/>
  <c r="DJ50" i="16"/>
  <c r="DI51" i="16"/>
  <c r="DK51" i="16" s="1"/>
  <c r="DN51" i="16" s="1"/>
  <c r="DP51" i="16" s="1"/>
  <c r="DY51" i="16" s="1"/>
  <c r="DZ51" i="16" s="1"/>
  <c r="DJ51" i="16"/>
  <c r="DI52" i="16"/>
  <c r="DK52" i="16" s="1"/>
  <c r="DN52" i="16" s="1"/>
  <c r="DP52" i="16" s="1"/>
  <c r="DY52" i="16" s="1"/>
  <c r="DZ52" i="16" s="1"/>
  <c r="DJ52" i="16"/>
  <c r="DI53" i="16"/>
  <c r="DJ53" i="16"/>
  <c r="DI54" i="16"/>
  <c r="DK54" i="16" s="1"/>
  <c r="DN54" i="16" s="1"/>
  <c r="DP54" i="16" s="1"/>
  <c r="DY54" i="16" s="1"/>
  <c r="DJ54" i="16"/>
  <c r="DJ10" i="16"/>
  <c r="DI10" i="16"/>
  <c r="CM10" i="16"/>
  <c r="CX11" i="16"/>
  <c r="CY11" i="16"/>
  <c r="CX12" i="16"/>
  <c r="CY12" i="16"/>
  <c r="CX13" i="16"/>
  <c r="CY13" i="16"/>
  <c r="CX14" i="16"/>
  <c r="CY14" i="16"/>
  <c r="CX15" i="16"/>
  <c r="CY15" i="16"/>
  <c r="CX16" i="16"/>
  <c r="CY16" i="16"/>
  <c r="CX17" i="16"/>
  <c r="CY17" i="16"/>
  <c r="CX18" i="16"/>
  <c r="CY18" i="16"/>
  <c r="CX19" i="16"/>
  <c r="CY19" i="16"/>
  <c r="CX20" i="16"/>
  <c r="CY20" i="16"/>
  <c r="CX21" i="16"/>
  <c r="CY21" i="16"/>
  <c r="CX22" i="16"/>
  <c r="CY22" i="16"/>
  <c r="CX23" i="16"/>
  <c r="CY23" i="16"/>
  <c r="CX24" i="16"/>
  <c r="CY24" i="16"/>
  <c r="CX25" i="16"/>
  <c r="CY25" i="16"/>
  <c r="CX26" i="16"/>
  <c r="CY26" i="16"/>
  <c r="CX27" i="16"/>
  <c r="CY27" i="16"/>
  <c r="CX28" i="16"/>
  <c r="CY28" i="16"/>
  <c r="CX29" i="16"/>
  <c r="CY29" i="16"/>
  <c r="CX30" i="16"/>
  <c r="CY30" i="16"/>
  <c r="CX31" i="16"/>
  <c r="CY31" i="16"/>
  <c r="CX32" i="16"/>
  <c r="CY32" i="16"/>
  <c r="CX33" i="16"/>
  <c r="CY33" i="16"/>
  <c r="CX34" i="16"/>
  <c r="CY34" i="16"/>
  <c r="CX35" i="16"/>
  <c r="CY35" i="16"/>
  <c r="CX36" i="16"/>
  <c r="CY36" i="16"/>
  <c r="CX37" i="16"/>
  <c r="CY37" i="16"/>
  <c r="CX38" i="16"/>
  <c r="CY38" i="16"/>
  <c r="CX39" i="16"/>
  <c r="CY39" i="16"/>
  <c r="CX40" i="16"/>
  <c r="CY40" i="16"/>
  <c r="CX41" i="16"/>
  <c r="CY41" i="16"/>
  <c r="CX42" i="16"/>
  <c r="CY42" i="16"/>
  <c r="CX43" i="16"/>
  <c r="CY43" i="16"/>
  <c r="CX44" i="16"/>
  <c r="CY44" i="16"/>
  <c r="CX45" i="16"/>
  <c r="CY45" i="16"/>
  <c r="CX46" i="16"/>
  <c r="CY46" i="16"/>
  <c r="CX47" i="16"/>
  <c r="CY47" i="16"/>
  <c r="CX48" i="16"/>
  <c r="CY48" i="16"/>
  <c r="CX49" i="16"/>
  <c r="CY49" i="16"/>
  <c r="CX50" i="16"/>
  <c r="CY50" i="16"/>
  <c r="CX51" i="16"/>
  <c r="CY51" i="16"/>
  <c r="CX52" i="16"/>
  <c r="CY52" i="16"/>
  <c r="CX53" i="16"/>
  <c r="CY53" i="16"/>
  <c r="CX54" i="16"/>
  <c r="CY54" i="16"/>
  <c r="CY10" i="16"/>
  <c r="CX10" i="16"/>
  <c r="CU11" i="16"/>
  <c r="CV11" i="16"/>
  <c r="CU12" i="16"/>
  <c r="CW12" i="16" s="1"/>
  <c r="CZ12" i="16" s="1"/>
  <c r="CV12" i="16"/>
  <c r="CU13" i="16"/>
  <c r="CV13" i="16"/>
  <c r="CU14" i="16"/>
  <c r="CW14" i="16" s="1"/>
  <c r="CZ14" i="16" s="1"/>
  <c r="CV14" i="16"/>
  <c r="CU15" i="16"/>
  <c r="CV15" i="16"/>
  <c r="CU16" i="16"/>
  <c r="CW16" i="16" s="1"/>
  <c r="CZ16" i="16" s="1"/>
  <c r="CV16" i="16"/>
  <c r="CU17" i="16"/>
  <c r="CW17" i="16" s="1"/>
  <c r="CZ17" i="16" s="1"/>
  <c r="CV17" i="16"/>
  <c r="CU18" i="16"/>
  <c r="CW18" i="16" s="1"/>
  <c r="CZ18" i="16" s="1"/>
  <c r="CV18" i="16"/>
  <c r="CU19" i="16"/>
  <c r="CV19" i="16"/>
  <c r="CU20" i="16"/>
  <c r="CV20" i="16"/>
  <c r="CU21" i="16"/>
  <c r="CV21" i="16"/>
  <c r="CU22" i="16"/>
  <c r="CW22" i="16" s="1"/>
  <c r="CZ22" i="16" s="1"/>
  <c r="CV22" i="16"/>
  <c r="CU23" i="16"/>
  <c r="CV23" i="16"/>
  <c r="CU24" i="16"/>
  <c r="CW24" i="16" s="1"/>
  <c r="CZ24" i="16" s="1"/>
  <c r="CV24" i="16"/>
  <c r="CU25" i="16"/>
  <c r="CV25" i="16"/>
  <c r="CU26" i="16"/>
  <c r="CV26" i="16"/>
  <c r="CU27" i="16"/>
  <c r="CV27" i="16"/>
  <c r="CU28" i="16"/>
  <c r="CV28" i="16"/>
  <c r="CU29" i="16"/>
  <c r="CV29" i="16"/>
  <c r="CU30" i="16"/>
  <c r="CV30" i="16"/>
  <c r="CU31" i="16"/>
  <c r="CV31" i="16"/>
  <c r="CU32" i="16"/>
  <c r="CV32" i="16"/>
  <c r="CU33" i="16"/>
  <c r="CV33" i="16"/>
  <c r="CU34" i="16"/>
  <c r="CV34" i="16"/>
  <c r="CU35" i="16"/>
  <c r="CV35" i="16"/>
  <c r="CU36" i="16"/>
  <c r="CV36" i="16"/>
  <c r="CU37" i="16"/>
  <c r="CV37" i="16"/>
  <c r="CU38" i="16"/>
  <c r="CV38" i="16"/>
  <c r="CU39" i="16"/>
  <c r="CV39" i="16"/>
  <c r="CU40" i="16"/>
  <c r="CV40" i="16"/>
  <c r="CW40" i="16" s="1"/>
  <c r="CZ40" i="16" s="1"/>
  <c r="CU41" i="16"/>
  <c r="CV41" i="16"/>
  <c r="CU42" i="16"/>
  <c r="CV42" i="16"/>
  <c r="CU43" i="16"/>
  <c r="CV43" i="16"/>
  <c r="CU44" i="16"/>
  <c r="CV44" i="16"/>
  <c r="CU45" i="16"/>
  <c r="CV45" i="16"/>
  <c r="CU46" i="16"/>
  <c r="CV46" i="16"/>
  <c r="CU47" i="16"/>
  <c r="CW47" i="16" s="1"/>
  <c r="CZ47" i="16" s="1"/>
  <c r="CV47" i="16"/>
  <c r="CU48" i="16"/>
  <c r="CW48" i="16" s="1"/>
  <c r="CZ48" i="16" s="1"/>
  <c r="CV48" i="16"/>
  <c r="CU49" i="16"/>
  <c r="CV49" i="16"/>
  <c r="CU50" i="16"/>
  <c r="CV50" i="16"/>
  <c r="CU51" i="16"/>
  <c r="CV51" i="16"/>
  <c r="CU52" i="16"/>
  <c r="CV52" i="16"/>
  <c r="CU53" i="16"/>
  <c r="CW53" i="16" s="1"/>
  <c r="CZ53" i="16" s="1"/>
  <c r="CV53" i="16"/>
  <c r="CU54" i="16"/>
  <c r="CV54" i="16"/>
  <c r="CV10" i="16"/>
  <c r="CU10" i="16"/>
  <c r="CP11" i="16"/>
  <c r="CQ11" i="16"/>
  <c r="DE11" i="16" s="1"/>
  <c r="CP12" i="16"/>
  <c r="CQ12" i="16"/>
  <c r="DE12" i="16" s="1"/>
  <c r="CP13" i="16"/>
  <c r="CQ13" i="16"/>
  <c r="CP14" i="16"/>
  <c r="CQ14" i="16"/>
  <c r="DE14" i="16" s="1"/>
  <c r="CP15" i="16"/>
  <c r="CQ15" i="16"/>
  <c r="DE15" i="16" s="1"/>
  <c r="CP16" i="16"/>
  <c r="CQ16" i="16"/>
  <c r="DE16" i="16" s="1"/>
  <c r="CP17" i="16"/>
  <c r="CQ17" i="16"/>
  <c r="CP18" i="16"/>
  <c r="CQ18" i="16"/>
  <c r="DE18" i="16" s="1"/>
  <c r="CP19" i="16"/>
  <c r="CQ19" i="16"/>
  <c r="DE19" i="16" s="1"/>
  <c r="CP20" i="16"/>
  <c r="CQ20" i="16"/>
  <c r="DE20" i="16" s="1"/>
  <c r="CP21" i="16"/>
  <c r="CQ21" i="16"/>
  <c r="DE21" i="16" s="1"/>
  <c r="CP22" i="16"/>
  <c r="CQ22" i="16"/>
  <c r="DE22" i="16" s="1"/>
  <c r="CP23" i="16"/>
  <c r="CQ23" i="16"/>
  <c r="DE23" i="16" s="1"/>
  <c r="CP24" i="16"/>
  <c r="CQ24" i="16"/>
  <c r="DE24" i="16" s="1"/>
  <c r="CP25" i="16"/>
  <c r="CQ25" i="16"/>
  <c r="DE25" i="16" s="1"/>
  <c r="CP26" i="16"/>
  <c r="CQ26" i="16"/>
  <c r="DE26" i="16" s="1"/>
  <c r="CP27" i="16"/>
  <c r="CQ27" i="16"/>
  <c r="DE27" i="16" s="1"/>
  <c r="CP28" i="16"/>
  <c r="CQ28" i="16"/>
  <c r="DE28" i="16" s="1"/>
  <c r="CP29" i="16"/>
  <c r="CQ29" i="16"/>
  <c r="CP30" i="16"/>
  <c r="CQ30" i="16"/>
  <c r="DE30" i="16" s="1"/>
  <c r="CP31" i="16"/>
  <c r="CQ31" i="16"/>
  <c r="DE31" i="16" s="1"/>
  <c r="CP32" i="16"/>
  <c r="CQ32" i="16"/>
  <c r="DE32" i="16" s="1"/>
  <c r="CP33" i="16"/>
  <c r="CQ33" i="16"/>
  <c r="DE33" i="16" s="1"/>
  <c r="CP34" i="16"/>
  <c r="CQ34" i="16"/>
  <c r="CP35" i="16"/>
  <c r="CQ35" i="16"/>
  <c r="DE35" i="16" s="1"/>
  <c r="CP36" i="16"/>
  <c r="CQ36" i="16"/>
  <c r="DE36" i="16" s="1"/>
  <c r="CP37" i="16"/>
  <c r="CQ37" i="16"/>
  <c r="DE37" i="16" s="1"/>
  <c r="CP38" i="16"/>
  <c r="CQ38" i="16"/>
  <c r="DE38" i="16" s="1"/>
  <c r="CP39" i="16"/>
  <c r="CQ39" i="16"/>
  <c r="DE39" i="16" s="1"/>
  <c r="CP40" i="16"/>
  <c r="CQ40" i="16"/>
  <c r="DE40" i="16" s="1"/>
  <c r="CP41" i="16"/>
  <c r="CQ41" i="16"/>
  <c r="DE41" i="16" s="1"/>
  <c r="CP42" i="16"/>
  <c r="CQ42" i="16"/>
  <c r="DE42" i="16" s="1"/>
  <c r="CP43" i="16"/>
  <c r="CQ43" i="16"/>
  <c r="DE43" i="16" s="1"/>
  <c r="CP44" i="16"/>
  <c r="CQ44" i="16"/>
  <c r="DE44" i="16" s="1"/>
  <c r="CP45" i="16"/>
  <c r="CQ45" i="16"/>
  <c r="CP46" i="16"/>
  <c r="CQ46" i="16"/>
  <c r="DE46" i="16" s="1"/>
  <c r="CP47" i="16"/>
  <c r="CQ47" i="16"/>
  <c r="DE47" i="16" s="1"/>
  <c r="CP48" i="16"/>
  <c r="CQ48" i="16"/>
  <c r="DE48" i="16" s="1"/>
  <c r="CP49" i="16"/>
  <c r="CQ49" i="16"/>
  <c r="CP50" i="16"/>
  <c r="CQ50" i="16"/>
  <c r="DE50" i="16" s="1"/>
  <c r="CP51" i="16"/>
  <c r="CQ51" i="16"/>
  <c r="DE51" i="16" s="1"/>
  <c r="CP52" i="16"/>
  <c r="CQ52" i="16"/>
  <c r="DE52" i="16" s="1"/>
  <c r="CP53" i="16"/>
  <c r="CQ53" i="16"/>
  <c r="DE53" i="16" s="1"/>
  <c r="CP54" i="16"/>
  <c r="CQ54" i="16"/>
  <c r="DE54" i="16" s="1"/>
  <c r="CQ10" i="16"/>
  <c r="BT10" i="16"/>
  <c r="CM11" i="16"/>
  <c r="CN11" i="16"/>
  <c r="CM12" i="16"/>
  <c r="CO12" i="16" s="1"/>
  <c r="CR12" i="16" s="1"/>
  <c r="CN12" i="16"/>
  <c r="CM13" i="16"/>
  <c r="CO13" i="16" s="1"/>
  <c r="CR13" i="16" s="1"/>
  <c r="CN13" i="16"/>
  <c r="CM14" i="16"/>
  <c r="CO14" i="16" s="1"/>
  <c r="CR14" i="16" s="1"/>
  <c r="CN14" i="16"/>
  <c r="CM15" i="16"/>
  <c r="CO15" i="16" s="1"/>
  <c r="CR15" i="16" s="1"/>
  <c r="CN15" i="16"/>
  <c r="CM16" i="16"/>
  <c r="CO16" i="16" s="1"/>
  <c r="CR16" i="16" s="1"/>
  <c r="CN16" i="16"/>
  <c r="CM17" i="16"/>
  <c r="CO17" i="16" s="1"/>
  <c r="CR17" i="16" s="1"/>
  <c r="CN17" i="16"/>
  <c r="CM18" i="16"/>
  <c r="CO18" i="16" s="1"/>
  <c r="CR18" i="16" s="1"/>
  <c r="CN18" i="16"/>
  <c r="CM19" i="16"/>
  <c r="CN19" i="16"/>
  <c r="CM20" i="16"/>
  <c r="CO20" i="16" s="1"/>
  <c r="CR20" i="16" s="1"/>
  <c r="CN20" i="16"/>
  <c r="CM21" i="16"/>
  <c r="CO21" i="16" s="1"/>
  <c r="CR21" i="16" s="1"/>
  <c r="CN21" i="16"/>
  <c r="CM22" i="16"/>
  <c r="CO22" i="16" s="1"/>
  <c r="CR22" i="16" s="1"/>
  <c r="CN22" i="16"/>
  <c r="CM23" i="16"/>
  <c r="CO23" i="16" s="1"/>
  <c r="CR23" i="16" s="1"/>
  <c r="CN23" i="16"/>
  <c r="CM24" i="16"/>
  <c r="CN24" i="16"/>
  <c r="CM25" i="16"/>
  <c r="CN25" i="16"/>
  <c r="CM26" i="16"/>
  <c r="CN26" i="16"/>
  <c r="CM27" i="16"/>
  <c r="CN27" i="16"/>
  <c r="CO27" i="16" s="1"/>
  <c r="CM28" i="16"/>
  <c r="CN28" i="16"/>
  <c r="CM29" i="16"/>
  <c r="CN29" i="16"/>
  <c r="CM30" i="16"/>
  <c r="CN30" i="16"/>
  <c r="CM31" i="16"/>
  <c r="CN31" i="16"/>
  <c r="CM32" i="16"/>
  <c r="CN32" i="16"/>
  <c r="CM33" i="16"/>
  <c r="CN33" i="16"/>
  <c r="CO33" i="16" s="1"/>
  <c r="CM34" i="16"/>
  <c r="CN34" i="16"/>
  <c r="CM35" i="16"/>
  <c r="CN35" i="16"/>
  <c r="CM36" i="16"/>
  <c r="CN36" i="16"/>
  <c r="CM37" i="16"/>
  <c r="CN37" i="16"/>
  <c r="CM38" i="16"/>
  <c r="CN38" i="16"/>
  <c r="CM39" i="16"/>
  <c r="CN39" i="16"/>
  <c r="CM40" i="16"/>
  <c r="CN40" i="16"/>
  <c r="CM41" i="16"/>
  <c r="CN41" i="16"/>
  <c r="CO41" i="16" s="1"/>
  <c r="CM42" i="16"/>
  <c r="CN42" i="16"/>
  <c r="CM43" i="16"/>
  <c r="CN43" i="16"/>
  <c r="CM44" i="16"/>
  <c r="CN44" i="16"/>
  <c r="CM45" i="16"/>
  <c r="CN45" i="16"/>
  <c r="CM46" i="16"/>
  <c r="CN46" i="16"/>
  <c r="CM47" i="16"/>
  <c r="CO47" i="16" s="1"/>
  <c r="CR47" i="16" s="1"/>
  <c r="CN47" i="16"/>
  <c r="CM48" i="16"/>
  <c r="CN48" i="16"/>
  <c r="CM49" i="16"/>
  <c r="CN49" i="16"/>
  <c r="CM50" i="16"/>
  <c r="CN50" i="16"/>
  <c r="CM51" i="16"/>
  <c r="CN51" i="16"/>
  <c r="CM52" i="16"/>
  <c r="CN52" i="16"/>
  <c r="CM53" i="16"/>
  <c r="CN53" i="16"/>
  <c r="CM54" i="16"/>
  <c r="CO54" i="16" s="1"/>
  <c r="CR54" i="16" s="1"/>
  <c r="CN54" i="16"/>
  <c r="CN10" i="16"/>
  <c r="BQ10" i="16"/>
  <c r="CB11" i="16"/>
  <c r="CC11" i="16"/>
  <c r="CB12" i="16"/>
  <c r="CC12" i="16"/>
  <c r="CB13" i="16"/>
  <c r="CC13" i="16"/>
  <c r="CB14" i="16"/>
  <c r="CC14" i="16"/>
  <c r="CB15" i="16"/>
  <c r="CC15" i="16"/>
  <c r="CB16" i="16"/>
  <c r="CC16" i="16"/>
  <c r="CB17" i="16"/>
  <c r="CC17" i="16"/>
  <c r="CB18" i="16"/>
  <c r="CC18" i="16"/>
  <c r="CB19" i="16"/>
  <c r="CC19" i="16"/>
  <c r="CB20" i="16"/>
  <c r="CC20" i="16"/>
  <c r="CB21" i="16"/>
  <c r="CC21" i="16"/>
  <c r="CB22" i="16"/>
  <c r="CC22" i="16"/>
  <c r="CB23" i="16"/>
  <c r="CC23" i="16"/>
  <c r="CB24" i="16"/>
  <c r="CC24" i="16"/>
  <c r="CB25" i="16"/>
  <c r="CC25" i="16"/>
  <c r="CB26" i="16"/>
  <c r="CC26" i="16"/>
  <c r="CB27" i="16"/>
  <c r="CC27" i="16"/>
  <c r="CB28" i="16"/>
  <c r="CC28" i="16"/>
  <c r="CB29" i="16"/>
  <c r="CC29" i="16"/>
  <c r="CB30" i="16"/>
  <c r="CC30" i="16"/>
  <c r="CB31" i="16"/>
  <c r="CC31" i="16"/>
  <c r="CB32" i="16"/>
  <c r="CC32" i="16"/>
  <c r="CB33" i="16"/>
  <c r="CC33" i="16"/>
  <c r="CB34" i="16"/>
  <c r="CC34" i="16"/>
  <c r="CB35" i="16"/>
  <c r="CC35" i="16"/>
  <c r="CB36" i="16"/>
  <c r="CC36" i="16"/>
  <c r="CB37" i="16"/>
  <c r="CC37" i="16"/>
  <c r="CB38" i="16"/>
  <c r="CC38" i="16"/>
  <c r="CB39" i="16"/>
  <c r="CC39" i="16"/>
  <c r="CB40" i="16"/>
  <c r="CC40" i="16"/>
  <c r="CB41" i="16"/>
  <c r="CC41" i="16"/>
  <c r="CB42" i="16"/>
  <c r="CC42" i="16"/>
  <c r="CB43" i="16"/>
  <c r="CC43" i="16"/>
  <c r="CB44" i="16"/>
  <c r="CC44" i="16"/>
  <c r="CB45" i="16"/>
  <c r="CC45" i="16"/>
  <c r="CB46" i="16"/>
  <c r="CC46" i="16"/>
  <c r="CB47" i="16"/>
  <c r="CC47" i="16"/>
  <c r="CB48" i="16"/>
  <c r="CC48" i="16"/>
  <c r="CB49" i="16"/>
  <c r="CC49" i="16"/>
  <c r="CB50" i="16"/>
  <c r="CC50" i="16"/>
  <c r="CB51" i="16"/>
  <c r="CC51" i="16"/>
  <c r="CB52" i="16"/>
  <c r="CC52" i="16"/>
  <c r="CB53" i="16"/>
  <c r="CC53" i="16"/>
  <c r="CB54" i="16"/>
  <c r="CC54" i="16"/>
  <c r="CC10" i="16"/>
  <c r="CB10" i="16"/>
  <c r="BT11" i="16"/>
  <c r="BU11" i="16"/>
  <c r="BT12" i="16"/>
  <c r="BU12" i="16"/>
  <c r="BT13" i="16"/>
  <c r="BU13" i="16"/>
  <c r="BT14" i="16"/>
  <c r="BU14" i="16"/>
  <c r="BT15" i="16"/>
  <c r="BU15" i="16"/>
  <c r="BT16" i="16"/>
  <c r="BU16" i="16"/>
  <c r="BT17" i="16"/>
  <c r="BU17" i="16"/>
  <c r="BT18" i="16"/>
  <c r="BU18" i="16"/>
  <c r="BT19" i="16"/>
  <c r="BU19" i="16"/>
  <c r="BT20" i="16"/>
  <c r="BU20" i="16"/>
  <c r="BT21" i="16"/>
  <c r="BU21" i="16"/>
  <c r="BT22" i="16"/>
  <c r="BU22" i="16"/>
  <c r="BT23" i="16"/>
  <c r="BU23" i="16"/>
  <c r="BT24" i="16"/>
  <c r="BU24" i="16"/>
  <c r="BT25" i="16"/>
  <c r="BU25" i="16"/>
  <c r="BT26" i="16"/>
  <c r="BU26" i="16"/>
  <c r="BT27" i="16"/>
  <c r="BU27" i="16"/>
  <c r="BT28" i="16"/>
  <c r="BU28" i="16"/>
  <c r="BT29" i="16"/>
  <c r="BU29" i="16"/>
  <c r="BT30" i="16"/>
  <c r="BU30" i="16"/>
  <c r="BT31" i="16"/>
  <c r="BU31" i="16"/>
  <c r="BT32" i="16"/>
  <c r="BU32" i="16"/>
  <c r="BT33" i="16"/>
  <c r="BU33" i="16"/>
  <c r="BT34" i="16"/>
  <c r="BU34" i="16"/>
  <c r="BT35" i="16"/>
  <c r="BU35" i="16"/>
  <c r="BT36" i="16"/>
  <c r="BU36" i="16"/>
  <c r="BT37" i="16"/>
  <c r="BU37" i="16"/>
  <c r="BT38" i="16"/>
  <c r="BU38" i="16"/>
  <c r="BT39" i="16"/>
  <c r="BU39" i="16"/>
  <c r="BT40" i="16"/>
  <c r="BU40" i="16"/>
  <c r="BT41" i="16"/>
  <c r="BU41" i="16"/>
  <c r="BT42" i="16"/>
  <c r="BU42" i="16"/>
  <c r="BT43" i="16"/>
  <c r="BU43" i="16"/>
  <c r="BT44" i="16"/>
  <c r="BU44" i="16"/>
  <c r="BT45" i="16"/>
  <c r="BU45" i="16"/>
  <c r="BT46" i="16"/>
  <c r="BU46" i="16"/>
  <c r="CI46" i="16" s="1"/>
  <c r="BT47" i="16"/>
  <c r="BU47" i="16"/>
  <c r="CI47" i="16" s="1"/>
  <c r="BT48" i="16"/>
  <c r="BU48" i="16"/>
  <c r="BT49" i="16"/>
  <c r="BU49" i="16"/>
  <c r="CI49" i="16" s="1"/>
  <c r="BT50" i="16"/>
  <c r="BU50" i="16"/>
  <c r="CI50" i="16" s="1"/>
  <c r="BT51" i="16"/>
  <c r="BU51" i="16"/>
  <c r="BT52" i="16"/>
  <c r="BU52" i="16"/>
  <c r="CI52" i="16" s="1"/>
  <c r="BT53" i="16"/>
  <c r="BU53" i="16"/>
  <c r="CI53" i="16" s="1"/>
  <c r="BT54" i="16"/>
  <c r="BU54" i="16"/>
  <c r="BU10" i="16"/>
  <c r="AX10" i="16"/>
  <c r="BQ11" i="16"/>
  <c r="BR11" i="16"/>
  <c r="BQ12" i="16"/>
  <c r="BR12" i="16"/>
  <c r="BS12" i="16" s="1"/>
  <c r="BQ13" i="16"/>
  <c r="BR13" i="16"/>
  <c r="BQ14" i="16"/>
  <c r="BR14" i="16"/>
  <c r="BQ15" i="16"/>
  <c r="BR15" i="16"/>
  <c r="BQ16" i="16"/>
  <c r="BR16" i="16"/>
  <c r="BQ17" i="16"/>
  <c r="BR17" i="16"/>
  <c r="BQ18" i="16"/>
  <c r="BR18" i="16"/>
  <c r="BQ19" i="16"/>
  <c r="BR19" i="16"/>
  <c r="BQ20" i="16"/>
  <c r="BR20" i="16"/>
  <c r="BS20" i="16" s="1"/>
  <c r="BQ21" i="16"/>
  <c r="BR21" i="16"/>
  <c r="BQ22" i="16"/>
  <c r="BR22" i="16"/>
  <c r="BQ23" i="16"/>
  <c r="BR23" i="16"/>
  <c r="BQ24" i="16"/>
  <c r="BR24" i="16"/>
  <c r="BS24" i="16" s="1"/>
  <c r="BQ25" i="16"/>
  <c r="BR25" i="16"/>
  <c r="BQ26" i="16"/>
  <c r="BR26" i="16"/>
  <c r="BQ27" i="16"/>
  <c r="BR27" i="16"/>
  <c r="BQ28" i="16"/>
  <c r="BR28" i="16"/>
  <c r="BQ29" i="16"/>
  <c r="BR29" i="16"/>
  <c r="BQ30" i="16"/>
  <c r="BR30" i="16"/>
  <c r="BQ31" i="16"/>
  <c r="BR31" i="16"/>
  <c r="BQ32" i="16"/>
  <c r="BR32" i="16"/>
  <c r="BS32" i="16" s="1"/>
  <c r="BQ33" i="16"/>
  <c r="BR33" i="16"/>
  <c r="BQ34" i="16"/>
  <c r="BR34" i="16"/>
  <c r="BQ35" i="16"/>
  <c r="BR35" i="16"/>
  <c r="BQ36" i="16"/>
  <c r="BR36" i="16"/>
  <c r="BS36" i="16" s="1"/>
  <c r="BQ37" i="16"/>
  <c r="BR37" i="16"/>
  <c r="BQ38" i="16"/>
  <c r="BR38" i="16"/>
  <c r="BQ39" i="16"/>
  <c r="BR39" i="16"/>
  <c r="BQ40" i="16"/>
  <c r="BR40" i="16"/>
  <c r="BQ41" i="16"/>
  <c r="BR41" i="16"/>
  <c r="BQ42" i="16"/>
  <c r="BR42" i="16"/>
  <c r="BQ43" i="16"/>
  <c r="BR43" i="16"/>
  <c r="BQ44" i="16"/>
  <c r="BR44" i="16"/>
  <c r="BS44" i="16" s="1"/>
  <c r="BQ45" i="16"/>
  <c r="BR45" i="16"/>
  <c r="BQ46" i="16"/>
  <c r="BR46" i="16"/>
  <c r="BQ47" i="16"/>
  <c r="BR47" i="16"/>
  <c r="BQ48" i="16"/>
  <c r="BS48" i="16" s="1"/>
  <c r="BV48" i="16" s="1"/>
  <c r="BR48" i="16"/>
  <c r="BQ49" i="16"/>
  <c r="BR49" i="16"/>
  <c r="BQ50" i="16"/>
  <c r="BS50" i="16" s="1"/>
  <c r="BV50" i="16" s="1"/>
  <c r="BR50" i="16"/>
  <c r="BQ51" i="16"/>
  <c r="BR51" i="16"/>
  <c r="BQ52" i="16"/>
  <c r="BR52" i="16"/>
  <c r="BQ53" i="16"/>
  <c r="BR53" i="16"/>
  <c r="BQ54" i="16"/>
  <c r="BR54" i="16"/>
  <c r="BY11" i="16"/>
  <c r="BZ11" i="16"/>
  <c r="BY12" i="16"/>
  <c r="BZ12" i="16"/>
  <c r="BY13" i="16"/>
  <c r="BZ13" i="16"/>
  <c r="BY14" i="16"/>
  <c r="BZ14" i="16"/>
  <c r="BY15" i="16"/>
  <c r="BZ15" i="16"/>
  <c r="BY16" i="16"/>
  <c r="BZ16" i="16"/>
  <c r="BY17" i="16"/>
  <c r="BZ17" i="16"/>
  <c r="BY18" i="16"/>
  <c r="BZ18" i="16"/>
  <c r="BY19" i="16"/>
  <c r="BZ19" i="16"/>
  <c r="BY20" i="16"/>
  <c r="BZ20" i="16"/>
  <c r="BY21" i="16"/>
  <c r="BZ21" i="16"/>
  <c r="BY22" i="16"/>
  <c r="BZ22" i="16"/>
  <c r="BY23" i="16"/>
  <c r="BZ23" i="16"/>
  <c r="BY24" i="16"/>
  <c r="BZ24" i="16"/>
  <c r="BY25" i="16"/>
  <c r="BZ25" i="16"/>
  <c r="BY26" i="16"/>
  <c r="BZ26" i="16"/>
  <c r="BY27" i="16"/>
  <c r="BZ27" i="16"/>
  <c r="BY28" i="16"/>
  <c r="BZ28" i="16"/>
  <c r="BY29" i="16"/>
  <c r="BZ29" i="16"/>
  <c r="BY30" i="16"/>
  <c r="BZ30" i="16"/>
  <c r="BY31" i="16"/>
  <c r="BZ31" i="16"/>
  <c r="BY32" i="16"/>
  <c r="BZ32" i="16"/>
  <c r="BY33" i="16"/>
  <c r="BZ33" i="16"/>
  <c r="BY34" i="16"/>
  <c r="BZ34" i="16"/>
  <c r="BY35" i="16"/>
  <c r="BZ35" i="16"/>
  <c r="BY36" i="16"/>
  <c r="BZ36" i="16"/>
  <c r="BY37" i="16"/>
  <c r="BZ37" i="16"/>
  <c r="BY38" i="16"/>
  <c r="BZ38" i="16"/>
  <c r="BY39" i="16"/>
  <c r="CA39" i="16" s="1"/>
  <c r="CD39" i="16" s="1"/>
  <c r="BZ39" i="16"/>
  <c r="BY40" i="16"/>
  <c r="BZ40" i="16"/>
  <c r="BY41" i="16"/>
  <c r="CA41" i="16" s="1"/>
  <c r="CD41" i="16" s="1"/>
  <c r="BZ41" i="16"/>
  <c r="BY42" i="16"/>
  <c r="BZ42" i="16"/>
  <c r="BY43" i="16"/>
  <c r="CA43" i="16" s="1"/>
  <c r="CD43" i="16" s="1"/>
  <c r="BZ43" i="16"/>
  <c r="BY44" i="16"/>
  <c r="BZ44" i="16"/>
  <c r="BY45" i="16"/>
  <c r="CA45" i="16" s="1"/>
  <c r="CD45" i="16" s="1"/>
  <c r="BZ45" i="16"/>
  <c r="BY46" i="16"/>
  <c r="BZ46" i="16"/>
  <c r="BY47" i="16"/>
  <c r="CA47" i="16" s="1"/>
  <c r="CD47" i="16" s="1"/>
  <c r="BZ47" i="16"/>
  <c r="BY48" i="16"/>
  <c r="BZ48" i="16"/>
  <c r="BY49" i="16"/>
  <c r="CA49" i="16" s="1"/>
  <c r="CD49" i="16" s="1"/>
  <c r="BZ49" i="16"/>
  <c r="BY50" i="16"/>
  <c r="BZ50" i="16"/>
  <c r="BY51" i="16"/>
  <c r="CA51" i="16" s="1"/>
  <c r="CD51" i="16" s="1"/>
  <c r="BZ51" i="16"/>
  <c r="BY52" i="16"/>
  <c r="BZ52" i="16"/>
  <c r="BY53" i="16"/>
  <c r="CA53" i="16" s="1"/>
  <c r="CD53" i="16" s="1"/>
  <c r="BZ53" i="16"/>
  <c r="BY54" i="16"/>
  <c r="CA54" i="16" s="1"/>
  <c r="CD54" i="16" s="1"/>
  <c r="BZ54" i="16"/>
  <c r="BZ10" i="16"/>
  <c r="BY10" i="16"/>
  <c r="BR10" i="16"/>
  <c r="AU10" i="16"/>
  <c r="BF11" i="16"/>
  <c r="BG11" i="16"/>
  <c r="BF12" i="16"/>
  <c r="BG12" i="16"/>
  <c r="BF13" i="16"/>
  <c r="BG13" i="16"/>
  <c r="BF14" i="16"/>
  <c r="BG14" i="16"/>
  <c r="BF15" i="16"/>
  <c r="BG15" i="16"/>
  <c r="BF16" i="16"/>
  <c r="BG16" i="16"/>
  <c r="BF17" i="16"/>
  <c r="BG17" i="16"/>
  <c r="BF18" i="16"/>
  <c r="BG18" i="16"/>
  <c r="BF19" i="16"/>
  <c r="BG19" i="16"/>
  <c r="BF20" i="16"/>
  <c r="BG20" i="16"/>
  <c r="BF21" i="16"/>
  <c r="BG21" i="16"/>
  <c r="BF22" i="16"/>
  <c r="BG22" i="16"/>
  <c r="BF23" i="16"/>
  <c r="BG23" i="16"/>
  <c r="BF24" i="16"/>
  <c r="BG24" i="16"/>
  <c r="BF25" i="16"/>
  <c r="BG25" i="16"/>
  <c r="BF26" i="16"/>
  <c r="BG26" i="16"/>
  <c r="BF27" i="16"/>
  <c r="BG27" i="16"/>
  <c r="BF28" i="16"/>
  <c r="BG28" i="16"/>
  <c r="BF29" i="16"/>
  <c r="BG29" i="16"/>
  <c r="BF30" i="16"/>
  <c r="BG30" i="16"/>
  <c r="BF31" i="16"/>
  <c r="BG31" i="16"/>
  <c r="BF32" i="16"/>
  <c r="BG32" i="16"/>
  <c r="BF33" i="16"/>
  <c r="BG33" i="16"/>
  <c r="BF34" i="16"/>
  <c r="BG34" i="16"/>
  <c r="BF35" i="16"/>
  <c r="BG35" i="16"/>
  <c r="BF36" i="16"/>
  <c r="BG36" i="16"/>
  <c r="BF37" i="16"/>
  <c r="BG37" i="16"/>
  <c r="BF38" i="16"/>
  <c r="BG38" i="16"/>
  <c r="BF39" i="16"/>
  <c r="BG39" i="16"/>
  <c r="BF40" i="16"/>
  <c r="BG40" i="16"/>
  <c r="BF41" i="16"/>
  <c r="BG41" i="16"/>
  <c r="BF42" i="16"/>
  <c r="BG42" i="16"/>
  <c r="BF43" i="16"/>
  <c r="BG43" i="16"/>
  <c r="BF44" i="16"/>
  <c r="BG44" i="16"/>
  <c r="BF45" i="16"/>
  <c r="BG45" i="16"/>
  <c r="BF46" i="16"/>
  <c r="BG46" i="16"/>
  <c r="BF47" i="16"/>
  <c r="BG47" i="16"/>
  <c r="BF48" i="16"/>
  <c r="BG48" i="16"/>
  <c r="BF49" i="16"/>
  <c r="BG49" i="16"/>
  <c r="BF50" i="16"/>
  <c r="BG50" i="16"/>
  <c r="BF51" i="16"/>
  <c r="BG51" i="16"/>
  <c r="BF52" i="16"/>
  <c r="BG52" i="16"/>
  <c r="BF53" i="16"/>
  <c r="BG53" i="16"/>
  <c r="BF54" i="16"/>
  <c r="BG54" i="16"/>
  <c r="BG10" i="16"/>
  <c r="BF10" i="16"/>
  <c r="AX11" i="16"/>
  <c r="AY11" i="16"/>
  <c r="AX12" i="16"/>
  <c r="AY12" i="16"/>
  <c r="AX13" i="16"/>
  <c r="AY13" i="16"/>
  <c r="AX14" i="16"/>
  <c r="AY14" i="16"/>
  <c r="AX15" i="16"/>
  <c r="AY15" i="16"/>
  <c r="AX16" i="16"/>
  <c r="AY16" i="16"/>
  <c r="BM16" i="16" s="1"/>
  <c r="AX17" i="16"/>
  <c r="AY17" i="16"/>
  <c r="AX18" i="16"/>
  <c r="AY18" i="16"/>
  <c r="AX19" i="16"/>
  <c r="AY19" i="16"/>
  <c r="AX20" i="16"/>
  <c r="AY20" i="16"/>
  <c r="AX21" i="16"/>
  <c r="AY21" i="16"/>
  <c r="AX22" i="16"/>
  <c r="AY22" i="16"/>
  <c r="AX23" i="16"/>
  <c r="AY23" i="16"/>
  <c r="AX24" i="16"/>
  <c r="AY24" i="16"/>
  <c r="AX25" i="16"/>
  <c r="AY25" i="16"/>
  <c r="AX26" i="16"/>
  <c r="AY26" i="16"/>
  <c r="AX27" i="16"/>
  <c r="AY27" i="16"/>
  <c r="AX28" i="16"/>
  <c r="AY28" i="16"/>
  <c r="AX29" i="16"/>
  <c r="AY29" i="16"/>
  <c r="AX30" i="16"/>
  <c r="AY30" i="16"/>
  <c r="AX31" i="16"/>
  <c r="AY31" i="16"/>
  <c r="AX32" i="16"/>
  <c r="AY32" i="16"/>
  <c r="AX33" i="16"/>
  <c r="AY33" i="16"/>
  <c r="AX34" i="16"/>
  <c r="AY34" i="16"/>
  <c r="AX35" i="16"/>
  <c r="AY35" i="16"/>
  <c r="AX36" i="16"/>
  <c r="AY36" i="16"/>
  <c r="AX37" i="16"/>
  <c r="AY37" i="16"/>
  <c r="AX38" i="16"/>
  <c r="AY38" i="16"/>
  <c r="AX39" i="16"/>
  <c r="AY39" i="16"/>
  <c r="AX40" i="16"/>
  <c r="AY40" i="16"/>
  <c r="AX41" i="16"/>
  <c r="AY41" i="16"/>
  <c r="BM41" i="16" s="1"/>
  <c r="AX42" i="16"/>
  <c r="AY42" i="16"/>
  <c r="AX43" i="16"/>
  <c r="AY43" i="16"/>
  <c r="AX44" i="16"/>
  <c r="AY44" i="16"/>
  <c r="AX45" i="16"/>
  <c r="AY45" i="16"/>
  <c r="BM45" i="16" s="1"/>
  <c r="AX46" i="16"/>
  <c r="AY46" i="16"/>
  <c r="BM46" i="16" s="1"/>
  <c r="AX47" i="16"/>
  <c r="AY47" i="16"/>
  <c r="BM47" i="16" s="1"/>
  <c r="AX48" i="16"/>
  <c r="AY48" i="16"/>
  <c r="BM48" i="16" s="1"/>
  <c r="AX49" i="16"/>
  <c r="AY49" i="16"/>
  <c r="AX50" i="16"/>
  <c r="AY50" i="16"/>
  <c r="BM50" i="16" s="1"/>
  <c r="AX51" i="16"/>
  <c r="AY51" i="16"/>
  <c r="BM51" i="16" s="1"/>
  <c r="AX52" i="16"/>
  <c r="AY52" i="16"/>
  <c r="BM52" i="16" s="1"/>
  <c r="AX53" i="16"/>
  <c r="AY53" i="16"/>
  <c r="BM53" i="16" s="1"/>
  <c r="AX54" i="16"/>
  <c r="AY54" i="16"/>
  <c r="BM54" i="16" s="1"/>
  <c r="AY10" i="16"/>
  <c r="AB10" i="16"/>
  <c r="AU11" i="16"/>
  <c r="AV11" i="16"/>
  <c r="AU12" i="16"/>
  <c r="AV12" i="16"/>
  <c r="AW12" i="16" s="1"/>
  <c r="AU13" i="16"/>
  <c r="AV13" i="16"/>
  <c r="AU14" i="16"/>
  <c r="AV14" i="16"/>
  <c r="AU15" i="16"/>
  <c r="AV15" i="16"/>
  <c r="AU16" i="16"/>
  <c r="AV16" i="16"/>
  <c r="AW16" i="16" s="1"/>
  <c r="AU17" i="16"/>
  <c r="AV17" i="16"/>
  <c r="AU18" i="16"/>
  <c r="AV18" i="16"/>
  <c r="AU19" i="16"/>
  <c r="AV19" i="16"/>
  <c r="AU20" i="16"/>
  <c r="AV20" i="16"/>
  <c r="AU21" i="16"/>
  <c r="AV21" i="16"/>
  <c r="AU22" i="16"/>
  <c r="AV22" i="16"/>
  <c r="AW22" i="16" s="1"/>
  <c r="AU23" i="16"/>
  <c r="AV23" i="16"/>
  <c r="AU24" i="16"/>
  <c r="AV24" i="16"/>
  <c r="AU25" i="16"/>
  <c r="AV25" i="16"/>
  <c r="AU26" i="16"/>
  <c r="AV26" i="16"/>
  <c r="AU27" i="16"/>
  <c r="AV27" i="16"/>
  <c r="AU28" i="16"/>
  <c r="AV28" i="16"/>
  <c r="AU29" i="16"/>
  <c r="AV29" i="16"/>
  <c r="AU30" i="16"/>
  <c r="AV30" i="16"/>
  <c r="AW30" i="16" s="1"/>
  <c r="AU31" i="16"/>
  <c r="AV31" i="16"/>
  <c r="AU32" i="16"/>
  <c r="AV32" i="16"/>
  <c r="AU33" i="16"/>
  <c r="AV33" i="16"/>
  <c r="AU34" i="16"/>
  <c r="AV34" i="16"/>
  <c r="AU35" i="16"/>
  <c r="AV35" i="16"/>
  <c r="AU36" i="16"/>
  <c r="AV36" i="16"/>
  <c r="AU37" i="16"/>
  <c r="AW37" i="16" s="1"/>
  <c r="AZ37" i="16" s="1"/>
  <c r="AV37" i="16"/>
  <c r="AU38" i="16"/>
  <c r="AV38" i="16"/>
  <c r="AU39" i="16"/>
  <c r="AW39" i="16" s="1"/>
  <c r="AZ39" i="16" s="1"/>
  <c r="AV39" i="16"/>
  <c r="AU40" i="16"/>
  <c r="AV40" i="16"/>
  <c r="AW40" i="16" s="1"/>
  <c r="AU41" i="16"/>
  <c r="AW41" i="16" s="1"/>
  <c r="AZ41" i="16" s="1"/>
  <c r="AV41" i="16"/>
  <c r="AU42" i="16"/>
  <c r="AV42" i="16"/>
  <c r="AU43" i="16"/>
  <c r="AW43" i="16" s="1"/>
  <c r="AZ43" i="16" s="1"/>
  <c r="AV43" i="16"/>
  <c r="AU44" i="16"/>
  <c r="AV44" i="16"/>
  <c r="AW44" i="16" s="1"/>
  <c r="AU45" i="16"/>
  <c r="AV45" i="16"/>
  <c r="AU46" i="16"/>
  <c r="AV46" i="16"/>
  <c r="AU47" i="16"/>
  <c r="AV47" i="16"/>
  <c r="AU48" i="16"/>
  <c r="AV48" i="16"/>
  <c r="AU49" i="16"/>
  <c r="AV49" i="16"/>
  <c r="AU50" i="16"/>
  <c r="AW50" i="16" s="1"/>
  <c r="AZ50" i="16" s="1"/>
  <c r="AV50" i="16"/>
  <c r="AU51" i="16"/>
  <c r="AV51" i="16"/>
  <c r="AU52" i="16"/>
  <c r="AW52" i="16" s="1"/>
  <c r="AZ52" i="16" s="1"/>
  <c r="AV52" i="16"/>
  <c r="AU53" i="16"/>
  <c r="AV53" i="16"/>
  <c r="AU54" i="16"/>
  <c r="AV54" i="16"/>
  <c r="BC11" i="16"/>
  <c r="BD11" i="16"/>
  <c r="BC12" i="16"/>
  <c r="BD12" i="16"/>
  <c r="BC13" i="16"/>
  <c r="BD13" i="16"/>
  <c r="BC14" i="16"/>
  <c r="BD14" i="16"/>
  <c r="BC15" i="16"/>
  <c r="BD15" i="16"/>
  <c r="BC16" i="16"/>
  <c r="BD16" i="16"/>
  <c r="BC17" i="16"/>
  <c r="BD17" i="16"/>
  <c r="BC18" i="16"/>
  <c r="BD18" i="16"/>
  <c r="BC19" i="16"/>
  <c r="BD19" i="16"/>
  <c r="BC20" i="16"/>
  <c r="BD20" i="16"/>
  <c r="BC21" i="16"/>
  <c r="BD21" i="16"/>
  <c r="BC22" i="16"/>
  <c r="BD22" i="16"/>
  <c r="BC23" i="16"/>
  <c r="BD23" i="16"/>
  <c r="BC24" i="16"/>
  <c r="BD24" i="16"/>
  <c r="BC25" i="16"/>
  <c r="BD25" i="16"/>
  <c r="BC26" i="16"/>
  <c r="BD26" i="16"/>
  <c r="BC27" i="16"/>
  <c r="BD27" i="16"/>
  <c r="BC28" i="16"/>
  <c r="BD28" i="16"/>
  <c r="BC29" i="16"/>
  <c r="BD29" i="16"/>
  <c r="BC30" i="16"/>
  <c r="BD30" i="16"/>
  <c r="BC31" i="16"/>
  <c r="BD31" i="16"/>
  <c r="BC32" i="16"/>
  <c r="BD32" i="16"/>
  <c r="BC33" i="16"/>
  <c r="BD33" i="16"/>
  <c r="BC34" i="16"/>
  <c r="BD34" i="16"/>
  <c r="BC35" i="16"/>
  <c r="BD35" i="16"/>
  <c r="BC36" i="16"/>
  <c r="BD36" i="16"/>
  <c r="BC37" i="16"/>
  <c r="BD37" i="16"/>
  <c r="BC38" i="16"/>
  <c r="BD38" i="16"/>
  <c r="BC39" i="16"/>
  <c r="BE39" i="16" s="1"/>
  <c r="BH39" i="16" s="1"/>
  <c r="BD39" i="16"/>
  <c r="BC40" i="16"/>
  <c r="BD40" i="16"/>
  <c r="BC41" i="16"/>
  <c r="BE41" i="16" s="1"/>
  <c r="BH41" i="16" s="1"/>
  <c r="BD41" i="16"/>
  <c r="BC42" i="16"/>
  <c r="BD42" i="16"/>
  <c r="BC43" i="16"/>
  <c r="BE43" i="16" s="1"/>
  <c r="BH43" i="16" s="1"/>
  <c r="BD43" i="16"/>
  <c r="BC44" i="16"/>
  <c r="BD44" i="16"/>
  <c r="BC45" i="16"/>
  <c r="BE45" i="16" s="1"/>
  <c r="BH45" i="16" s="1"/>
  <c r="BD45" i="16"/>
  <c r="BC46" i="16"/>
  <c r="BD46" i="16"/>
  <c r="BC47" i="16"/>
  <c r="BE47" i="16" s="1"/>
  <c r="BH47" i="16" s="1"/>
  <c r="BD47" i="16"/>
  <c r="BC48" i="16"/>
  <c r="BE48" i="16" s="1"/>
  <c r="BH48" i="16" s="1"/>
  <c r="BD48" i="16"/>
  <c r="BC49" i="16"/>
  <c r="BE49" i="16" s="1"/>
  <c r="BH49" i="16" s="1"/>
  <c r="BD49" i="16"/>
  <c r="BC50" i="16"/>
  <c r="BD50" i="16"/>
  <c r="BC51" i="16"/>
  <c r="BE51" i="16" s="1"/>
  <c r="BH51" i="16" s="1"/>
  <c r="BD51" i="16"/>
  <c r="BC52" i="16"/>
  <c r="BD52" i="16"/>
  <c r="BC53" i="16"/>
  <c r="BE53" i="16" s="1"/>
  <c r="BH53" i="16" s="1"/>
  <c r="BD53" i="16"/>
  <c r="BC54" i="16"/>
  <c r="BE54" i="16" s="1"/>
  <c r="BH54" i="16" s="1"/>
  <c r="BD54" i="16"/>
  <c r="BD10" i="16"/>
  <c r="BC10" i="16"/>
  <c r="AV10" i="16"/>
  <c r="Y10" i="16"/>
  <c r="AJ11" i="16"/>
  <c r="AK11" i="16"/>
  <c r="AJ12" i="16"/>
  <c r="AK12" i="16"/>
  <c r="AJ13" i="16"/>
  <c r="AK13" i="16"/>
  <c r="AJ14" i="16"/>
  <c r="AK14" i="16"/>
  <c r="AJ15" i="16"/>
  <c r="AK15" i="16"/>
  <c r="AJ16" i="16"/>
  <c r="AK16" i="16"/>
  <c r="AJ17" i="16"/>
  <c r="AK17" i="16"/>
  <c r="AJ18" i="16"/>
  <c r="AK18" i="16"/>
  <c r="AJ19" i="16"/>
  <c r="AK19" i="16"/>
  <c r="AJ20" i="16"/>
  <c r="AK20" i="16"/>
  <c r="AJ21" i="16"/>
  <c r="AK21" i="16"/>
  <c r="AJ22" i="16"/>
  <c r="AK22" i="16"/>
  <c r="AJ23" i="16"/>
  <c r="AK23" i="16"/>
  <c r="AJ24" i="16"/>
  <c r="AK24" i="16"/>
  <c r="AJ25" i="16"/>
  <c r="AK25" i="16"/>
  <c r="AJ26" i="16"/>
  <c r="AK26" i="16"/>
  <c r="AJ27" i="16"/>
  <c r="AK27" i="16"/>
  <c r="AJ28" i="16"/>
  <c r="AK28" i="16"/>
  <c r="AJ29" i="16"/>
  <c r="AK29" i="16"/>
  <c r="AJ30" i="16"/>
  <c r="AK30" i="16"/>
  <c r="AJ31" i="16"/>
  <c r="AK31" i="16"/>
  <c r="AJ32" i="16"/>
  <c r="AK32" i="16"/>
  <c r="AJ33" i="16"/>
  <c r="AK33" i="16"/>
  <c r="AJ34" i="16"/>
  <c r="AK34" i="16"/>
  <c r="AJ35" i="16"/>
  <c r="AK35" i="16"/>
  <c r="AJ36" i="16"/>
  <c r="AK36" i="16"/>
  <c r="AJ37" i="16"/>
  <c r="AK37" i="16"/>
  <c r="AJ38" i="16"/>
  <c r="AK38" i="16"/>
  <c r="AJ39" i="16"/>
  <c r="AK39" i="16"/>
  <c r="AJ40" i="16"/>
  <c r="AK40" i="16"/>
  <c r="AJ41" i="16"/>
  <c r="AK41" i="16"/>
  <c r="AJ42" i="16"/>
  <c r="AK42" i="16"/>
  <c r="AJ43" i="16"/>
  <c r="AK43" i="16"/>
  <c r="AJ44" i="16"/>
  <c r="AK44" i="16"/>
  <c r="AJ45" i="16"/>
  <c r="AK45" i="16"/>
  <c r="AJ46" i="16"/>
  <c r="AK46" i="16"/>
  <c r="AJ47" i="16"/>
  <c r="AK47" i="16"/>
  <c r="AJ48" i="16"/>
  <c r="AK48" i="16"/>
  <c r="AJ49" i="16"/>
  <c r="AK49" i="16"/>
  <c r="AJ50" i="16"/>
  <c r="AK50" i="16"/>
  <c r="AJ51" i="16"/>
  <c r="AK51" i="16"/>
  <c r="AJ52" i="16"/>
  <c r="AK52" i="16"/>
  <c r="AJ53" i="16"/>
  <c r="AK53" i="16"/>
  <c r="AJ54" i="16"/>
  <c r="AK54" i="16"/>
  <c r="AK10" i="16"/>
  <c r="AC10" i="16"/>
  <c r="AJ10" i="16"/>
  <c r="AG11" i="16"/>
  <c r="AH11" i="16"/>
  <c r="AG12" i="16"/>
  <c r="AH12" i="16"/>
  <c r="AG13" i="16"/>
  <c r="AH13" i="16"/>
  <c r="AG14" i="16"/>
  <c r="AI14" i="16" s="1"/>
  <c r="AL14" i="16" s="1"/>
  <c r="AN14" i="16" s="1"/>
  <c r="AH14" i="16"/>
  <c r="AG15" i="16"/>
  <c r="AH15" i="16"/>
  <c r="AG16" i="16"/>
  <c r="AH16" i="16"/>
  <c r="AG17" i="16"/>
  <c r="AH17" i="16"/>
  <c r="AG18" i="16"/>
  <c r="AH18" i="16"/>
  <c r="AG19" i="16"/>
  <c r="AH19" i="16"/>
  <c r="AG20" i="16"/>
  <c r="AH20" i="16"/>
  <c r="AG21" i="16"/>
  <c r="AH21" i="16"/>
  <c r="AG22" i="16"/>
  <c r="AH22" i="16"/>
  <c r="AG23" i="16"/>
  <c r="AH23" i="16"/>
  <c r="AG24" i="16"/>
  <c r="AH24" i="16"/>
  <c r="AG25" i="16"/>
  <c r="AH25" i="16"/>
  <c r="AG26" i="16"/>
  <c r="AI26" i="16" s="1"/>
  <c r="AL26" i="16" s="1"/>
  <c r="AN26" i="16" s="1"/>
  <c r="AH26" i="16"/>
  <c r="AG27" i="16"/>
  <c r="AH27" i="16"/>
  <c r="AG28" i="16"/>
  <c r="AH28" i="16"/>
  <c r="AG29" i="16"/>
  <c r="AH29" i="16"/>
  <c r="AG30" i="16"/>
  <c r="AH30" i="16"/>
  <c r="AG31" i="16"/>
  <c r="AH31" i="16"/>
  <c r="AG32" i="16"/>
  <c r="AI32" i="16" s="1"/>
  <c r="AL32" i="16" s="1"/>
  <c r="AN32" i="16" s="1"/>
  <c r="AH32" i="16"/>
  <c r="AG33" i="16"/>
  <c r="AH33" i="16"/>
  <c r="AG34" i="16"/>
  <c r="AH34" i="16"/>
  <c r="AG35" i="16"/>
  <c r="AH35" i="16"/>
  <c r="AG36" i="16"/>
  <c r="AH36" i="16"/>
  <c r="AG37" i="16"/>
  <c r="AH37" i="16"/>
  <c r="AG38" i="16"/>
  <c r="AH38" i="16"/>
  <c r="AG39" i="16"/>
  <c r="AH39" i="16"/>
  <c r="AG40" i="16"/>
  <c r="AH40" i="16"/>
  <c r="AG41" i="16"/>
  <c r="AH41" i="16"/>
  <c r="AG42" i="16"/>
  <c r="AH42" i="16"/>
  <c r="AG43" i="16"/>
  <c r="AH43" i="16"/>
  <c r="AG44" i="16"/>
  <c r="AH44" i="16"/>
  <c r="AG45" i="16"/>
  <c r="AH45" i="16"/>
  <c r="AG46" i="16"/>
  <c r="AI46" i="16" s="1"/>
  <c r="AL46" i="16" s="1"/>
  <c r="AN46" i="16" s="1"/>
  <c r="AH46" i="16"/>
  <c r="AG47" i="16"/>
  <c r="AH47" i="16"/>
  <c r="AG48" i="16"/>
  <c r="AH48" i="16"/>
  <c r="AG49" i="16"/>
  <c r="AH49" i="16"/>
  <c r="AG50" i="16"/>
  <c r="AH50" i="16"/>
  <c r="AG51" i="16"/>
  <c r="AH51" i="16"/>
  <c r="AG52" i="16"/>
  <c r="AH52" i="16"/>
  <c r="AG53" i="16"/>
  <c r="AH53" i="16"/>
  <c r="AG54" i="16"/>
  <c r="AH54" i="16"/>
  <c r="AH10" i="16"/>
  <c r="AG10" i="16"/>
  <c r="AB11" i="16"/>
  <c r="AC11" i="16"/>
  <c r="AB12" i="16"/>
  <c r="AC12" i="16"/>
  <c r="AB13" i="16"/>
  <c r="AC13" i="16"/>
  <c r="AB14" i="16"/>
  <c r="AC14" i="16"/>
  <c r="AB15" i="16"/>
  <c r="AC15" i="16"/>
  <c r="AB16" i="16"/>
  <c r="AC16" i="16"/>
  <c r="AB17" i="16"/>
  <c r="AC17" i="16"/>
  <c r="AB18" i="16"/>
  <c r="AC18" i="16"/>
  <c r="AB19" i="16"/>
  <c r="AC19" i="16"/>
  <c r="AB20" i="16"/>
  <c r="AC20" i="16"/>
  <c r="AB21" i="16"/>
  <c r="AC21" i="16"/>
  <c r="AB22" i="16"/>
  <c r="AC22" i="16"/>
  <c r="AB23" i="16"/>
  <c r="AC23" i="16"/>
  <c r="AB24" i="16"/>
  <c r="AC24" i="16"/>
  <c r="AB25" i="16"/>
  <c r="AC25" i="16"/>
  <c r="AB26" i="16"/>
  <c r="AC26" i="16"/>
  <c r="AB27" i="16"/>
  <c r="AC27" i="16"/>
  <c r="AB28" i="16"/>
  <c r="AC28" i="16"/>
  <c r="AB29" i="16"/>
  <c r="AC29" i="16"/>
  <c r="AB30" i="16"/>
  <c r="AC30" i="16"/>
  <c r="AB31" i="16"/>
  <c r="AC31" i="16"/>
  <c r="AB32" i="16"/>
  <c r="AC32" i="16"/>
  <c r="AB33" i="16"/>
  <c r="AC33" i="16"/>
  <c r="AB34" i="16"/>
  <c r="AC34" i="16"/>
  <c r="AB35" i="16"/>
  <c r="AC35" i="16"/>
  <c r="AB36" i="16"/>
  <c r="AC36" i="16"/>
  <c r="AB37" i="16"/>
  <c r="AC37" i="16"/>
  <c r="AB38" i="16"/>
  <c r="AC38" i="16"/>
  <c r="AB39" i="16"/>
  <c r="AC39" i="16"/>
  <c r="AB40" i="16"/>
  <c r="AC40" i="16"/>
  <c r="AB41" i="16"/>
  <c r="AC41" i="16"/>
  <c r="AB42" i="16"/>
  <c r="AC42" i="16"/>
  <c r="AB43" i="16"/>
  <c r="AC43" i="16"/>
  <c r="AB44" i="16"/>
  <c r="AC44" i="16"/>
  <c r="AB45" i="16"/>
  <c r="AC45" i="16"/>
  <c r="AQ45" i="16" s="1"/>
  <c r="AB46" i="16"/>
  <c r="AC46" i="16"/>
  <c r="AQ46" i="16" s="1"/>
  <c r="AB47" i="16"/>
  <c r="AC47" i="16"/>
  <c r="AQ47" i="16" s="1"/>
  <c r="AB48" i="16"/>
  <c r="AC48" i="16"/>
  <c r="AQ48" i="16" s="1"/>
  <c r="AB49" i="16"/>
  <c r="AC49" i="16"/>
  <c r="AQ49" i="16" s="1"/>
  <c r="AB50" i="16"/>
  <c r="AC50" i="16"/>
  <c r="AQ50" i="16" s="1"/>
  <c r="AB51" i="16"/>
  <c r="AC51" i="16"/>
  <c r="AB52" i="16"/>
  <c r="AC52" i="16"/>
  <c r="AQ52" i="16" s="1"/>
  <c r="AB53" i="16"/>
  <c r="AC53" i="16"/>
  <c r="AQ53" i="16" s="1"/>
  <c r="AB54" i="16"/>
  <c r="AC54" i="16"/>
  <c r="Y11" i="16"/>
  <c r="Z11" i="16"/>
  <c r="Y12" i="16"/>
  <c r="Z12" i="16"/>
  <c r="Y13" i="16"/>
  <c r="Z13" i="16"/>
  <c r="Y14" i="16"/>
  <c r="Z14" i="16"/>
  <c r="Y15" i="16"/>
  <c r="Z15" i="16"/>
  <c r="Y16" i="16"/>
  <c r="Z16" i="16"/>
  <c r="Y17" i="16"/>
  <c r="Z17" i="16"/>
  <c r="Y18" i="16"/>
  <c r="Z18" i="16"/>
  <c r="Y19" i="16"/>
  <c r="Z19" i="16"/>
  <c r="Y20" i="16"/>
  <c r="Z20" i="16"/>
  <c r="Y21" i="16"/>
  <c r="Z21" i="16"/>
  <c r="Y22" i="16"/>
  <c r="Z22" i="16"/>
  <c r="Y23" i="16"/>
  <c r="Z23" i="16"/>
  <c r="Y24" i="16"/>
  <c r="Z24" i="16"/>
  <c r="Y25" i="16"/>
  <c r="Z25" i="16"/>
  <c r="Y26" i="16"/>
  <c r="Z26" i="16"/>
  <c r="Y27" i="16"/>
  <c r="Z27" i="16"/>
  <c r="Y28" i="16"/>
  <c r="Z28" i="16"/>
  <c r="Y29" i="16"/>
  <c r="Z29" i="16"/>
  <c r="Y30" i="16"/>
  <c r="Z30" i="16"/>
  <c r="Y31" i="16"/>
  <c r="Z31" i="16"/>
  <c r="Y32" i="16"/>
  <c r="Z32" i="16"/>
  <c r="Y33" i="16"/>
  <c r="Z33" i="16"/>
  <c r="Y34" i="16"/>
  <c r="Z34" i="16"/>
  <c r="Y35" i="16"/>
  <c r="Z35" i="16"/>
  <c r="Y36" i="16"/>
  <c r="Z36" i="16"/>
  <c r="Y37" i="16"/>
  <c r="Z37" i="16"/>
  <c r="Y38" i="16"/>
  <c r="Z38" i="16"/>
  <c r="Y39" i="16"/>
  <c r="Z39" i="16"/>
  <c r="Y40" i="16"/>
  <c r="Z40" i="16"/>
  <c r="Y41" i="16"/>
  <c r="Z41" i="16"/>
  <c r="Y42" i="16"/>
  <c r="Z42" i="16"/>
  <c r="Y43" i="16"/>
  <c r="Z43" i="16"/>
  <c r="Y44" i="16"/>
  <c r="Z44" i="16"/>
  <c r="Y45" i="16"/>
  <c r="Z45" i="16"/>
  <c r="Y46" i="16"/>
  <c r="AA46" i="16" s="1"/>
  <c r="AD46" i="16" s="1"/>
  <c r="AF46" i="16" s="1"/>
  <c r="Z46" i="16"/>
  <c r="Y47" i="16"/>
  <c r="AA47" i="16" s="1"/>
  <c r="AD47" i="16" s="1"/>
  <c r="AF47" i="16" s="1"/>
  <c r="Z47" i="16"/>
  <c r="Y48" i="16"/>
  <c r="AA48" i="16" s="1"/>
  <c r="AD48" i="16" s="1"/>
  <c r="AF48" i="16" s="1"/>
  <c r="Z48" i="16"/>
  <c r="Y49" i="16"/>
  <c r="AA49" i="16" s="1"/>
  <c r="AD49" i="16" s="1"/>
  <c r="AF49" i="16" s="1"/>
  <c r="Z49" i="16"/>
  <c r="Y50" i="16"/>
  <c r="AA50" i="16" s="1"/>
  <c r="AD50" i="16" s="1"/>
  <c r="AF50" i="16" s="1"/>
  <c r="Z50" i="16"/>
  <c r="Y51" i="16"/>
  <c r="AA51" i="16" s="1"/>
  <c r="AD51" i="16" s="1"/>
  <c r="AF51" i="16" s="1"/>
  <c r="Z51" i="16"/>
  <c r="Y52" i="16"/>
  <c r="AA52" i="16" s="1"/>
  <c r="AD52" i="16" s="1"/>
  <c r="AF52" i="16" s="1"/>
  <c r="Z52" i="16"/>
  <c r="Y53" i="16"/>
  <c r="AA53" i="16" s="1"/>
  <c r="AD53" i="16" s="1"/>
  <c r="AF53" i="16" s="1"/>
  <c r="Z53" i="16"/>
  <c r="Y54" i="16"/>
  <c r="Z54" i="16"/>
  <c r="G10" i="16"/>
  <c r="F10" i="16"/>
  <c r="Z10" i="16"/>
  <c r="D10" i="16"/>
  <c r="C10" i="16"/>
  <c r="DS53" i="16"/>
  <c r="DV53" i="16" s="1"/>
  <c r="DX53" i="16" s="1"/>
  <c r="DS49" i="16"/>
  <c r="DV49" i="16" s="1"/>
  <c r="DX49" i="16" s="1"/>
  <c r="DS48" i="16"/>
  <c r="DV48" i="16" s="1"/>
  <c r="DX48" i="16" s="1"/>
  <c r="DS47" i="16"/>
  <c r="DV47" i="16" s="1"/>
  <c r="DX47" i="16" s="1"/>
  <c r="DS45" i="16"/>
  <c r="DV45" i="16" s="1"/>
  <c r="DX45" i="16" s="1"/>
  <c r="DS44" i="16"/>
  <c r="DV44" i="16" s="1"/>
  <c r="DX44" i="16" s="1"/>
  <c r="DS43" i="16"/>
  <c r="DV43" i="16" s="1"/>
  <c r="DX43" i="16" s="1"/>
  <c r="DS41" i="16"/>
  <c r="DV41" i="16" s="1"/>
  <c r="DX41" i="16" s="1"/>
  <c r="DS37" i="16"/>
  <c r="DV37" i="16" s="1"/>
  <c r="DX37" i="16" s="1"/>
  <c r="DS35" i="16"/>
  <c r="DV35" i="16" s="1"/>
  <c r="DX35" i="16" s="1"/>
  <c r="DS31" i="16"/>
  <c r="DV31" i="16" s="1"/>
  <c r="DX31" i="16" s="1"/>
  <c r="DS29" i="16"/>
  <c r="DV29" i="16" s="1"/>
  <c r="DX29" i="16" s="1"/>
  <c r="DS25" i="16"/>
  <c r="CW52" i="16"/>
  <c r="CZ52" i="16" s="1"/>
  <c r="CW51" i="16"/>
  <c r="CZ51" i="16" s="1"/>
  <c r="CW49" i="16"/>
  <c r="CZ49" i="16" s="1"/>
  <c r="CW45" i="16"/>
  <c r="CZ45" i="16" s="1"/>
  <c r="CW44" i="16"/>
  <c r="CZ44" i="16" s="1"/>
  <c r="CW43" i="16"/>
  <c r="CZ43" i="16" s="1"/>
  <c r="CW37" i="16"/>
  <c r="CW27" i="16"/>
  <c r="CW23" i="16"/>
  <c r="CZ23" i="16" s="1"/>
  <c r="CW21" i="16"/>
  <c r="CZ21" i="16" s="1"/>
  <c r="CW20" i="16"/>
  <c r="CZ20" i="16" s="1"/>
  <c r="CW19" i="16"/>
  <c r="CZ19" i="16" s="1"/>
  <c r="CW15" i="16"/>
  <c r="CZ15" i="16" s="1"/>
  <c r="CW13" i="16"/>
  <c r="CZ13" i="16" s="1"/>
  <c r="CA52" i="16"/>
  <c r="CD52" i="16" s="1"/>
  <c r="CA50" i="16"/>
  <c r="CD50" i="16" s="1"/>
  <c r="CA48" i="16"/>
  <c r="CD48" i="16" s="1"/>
  <c r="CA46" i="16"/>
  <c r="CD46" i="16" s="1"/>
  <c r="CA40" i="16"/>
  <c r="CD40" i="16" s="1"/>
  <c r="CA32" i="16"/>
  <c r="CD32" i="16" s="1"/>
  <c r="BE52" i="16"/>
  <c r="BH52" i="16" s="1"/>
  <c r="BE50" i="16"/>
  <c r="BH50" i="16" s="1"/>
  <c r="BE46" i="16"/>
  <c r="BH46" i="16" s="1"/>
  <c r="BE14" i="16"/>
  <c r="BH14" i="16" s="1"/>
  <c r="AI20" i="16"/>
  <c r="AL20" i="16" s="1"/>
  <c r="AN20" i="16" s="1"/>
  <c r="DK53" i="16"/>
  <c r="DN53" i="16" s="1"/>
  <c r="DP53" i="16" s="1"/>
  <c r="DY53" i="16" s="1"/>
  <c r="DZ53" i="16" s="1"/>
  <c r="DK49" i="16"/>
  <c r="DN49" i="16" s="1"/>
  <c r="DP49" i="16" s="1"/>
  <c r="DY49" i="16" s="1"/>
  <c r="DZ49" i="16" s="1"/>
  <c r="DK41" i="16"/>
  <c r="DN41" i="16" s="1"/>
  <c r="DP41" i="16" s="1"/>
  <c r="DY41" i="16" s="1"/>
  <c r="DZ41" i="16" s="1"/>
  <c r="DK32" i="16"/>
  <c r="DN32" i="16" s="1"/>
  <c r="DP32" i="16" s="1"/>
  <c r="DY32" i="16" s="1"/>
  <c r="DZ32" i="16" s="1"/>
  <c r="DK26" i="16"/>
  <c r="DN26" i="16" s="1"/>
  <c r="DP26" i="16" s="1"/>
  <c r="DY26" i="16" s="1"/>
  <c r="DK21" i="16"/>
  <c r="DN21" i="16" s="1"/>
  <c r="DP21" i="16" s="1"/>
  <c r="CO53" i="16"/>
  <c r="CR53" i="16" s="1"/>
  <c r="CO51" i="16"/>
  <c r="CR51" i="16" s="1"/>
  <c r="CO49" i="16"/>
  <c r="CR49" i="16" s="1"/>
  <c r="CO45" i="16"/>
  <c r="CR45" i="16" s="1"/>
  <c r="CO25" i="16"/>
  <c r="CO19" i="16"/>
  <c r="CR19" i="16" s="1"/>
  <c r="BS54" i="16"/>
  <c r="BV54" i="16" s="1"/>
  <c r="BS52" i="16"/>
  <c r="BV52" i="16" s="1"/>
  <c r="BS46" i="16"/>
  <c r="BV46" i="16" s="1"/>
  <c r="BS40" i="16"/>
  <c r="AW54" i="16"/>
  <c r="AZ54" i="16" s="1"/>
  <c r="AW48" i="16"/>
  <c r="AZ48" i="16" s="1"/>
  <c r="AW46" i="16"/>
  <c r="AZ46" i="16" s="1"/>
  <c r="AW34" i="16"/>
  <c r="AA45" i="16"/>
  <c r="AD45" i="16" s="1"/>
  <c r="AF45" i="16" s="1"/>
  <c r="AA41" i="16"/>
  <c r="AD41" i="16" s="1"/>
  <c r="AF41" i="16" s="1"/>
  <c r="AA29" i="16"/>
  <c r="AD29" i="16" s="1"/>
  <c r="AF29" i="16" s="1"/>
  <c r="EA44" i="16"/>
  <c r="EA43" i="16"/>
  <c r="EA37" i="16"/>
  <c r="EA32" i="16"/>
  <c r="EA27" i="16"/>
  <c r="EA21" i="16"/>
  <c r="EA16" i="16"/>
  <c r="DE45" i="16"/>
  <c r="DE34" i="16"/>
  <c r="DE29" i="16"/>
  <c r="DE17" i="16"/>
  <c r="DE13" i="16"/>
  <c r="CI51" i="16"/>
  <c r="CI48" i="16"/>
  <c r="CI45" i="16"/>
  <c r="CI13" i="16"/>
  <c r="BM49" i="16"/>
  <c r="AQ51" i="16"/>
  <c r="AQ41" i="16"/>
  <c r="CW11" i="16" l="1"/>
  <c r="CZ11" i="16" s="1"/>
  <c r="DA11" i="16" s="1"/>
  <c r="DB11" i="16" s="1"/>
  <c r="CO11" i="16"/>
  <c r="CR11" i="16" s="1"/>
  <c r="CS11" i="16" s="1"/>
  <c r="EB54" i="16"/>
  <c r="ED54" i="16" s="1"/>
  <c r="DZ54" i="16"/>
  <c r="EB50" i="16"/>
  <c r="ED50" i="16" s="1"/>
  <c r="DZ50" i="16"/>
  <c r="EB46" i="16"/>
  <c r="ED46" i="16" s="1"/>
  <c r="DZ46" i="16"/>
  <c r="EB42" i="16"/>
  <c r="ED42" i="16" s="1"/>
  <c r="DZ42" i="16"/>
  <c r="EB38" i="16"/>
  <c r="ED38" i="16" s="1"/>
  <c r="DZ38" i="16"/>
  <c r="EB34" i="16"/>
  <c r="ED34" i="16" s="1"/>
  <c r="DZ34" i="16"/>
  <c r="EB30" i="16"/>
  <c r="ED30" i="16" s="1"/>
  <c r="DZ30" i="16"/>
  <c r="EB26" i="16"/>
  <c r="ED26" i="16" s="1"/>
  <c r="DZ26" i="16"/>
  <c r="DE10" i="16"/>
  <c r="CW32" i="16"/>
  <c r="CZ32" i="16" s="1"/>
  <c r="DS20" i="16"/>
  <c r="DS12" i="16"/>
  <c r="CO38" i="16"/>
  <c r="CR38" i="16" s="1"/>
  <c r="AW36" i="16"/>
  <c r="AW26" i="16"/>
  <c r="AA37" i="16"/>
  <c r="AD37" i="16" s="1"/>
  <c r="AF37" i="16" s="1"/>
  <c r="CA18" i="16"/>
  <c r="CD18" i="16" s="1"/>
  <c r="CF18" i="16" s="1"/>
  <c r="DS27" i="16"/>
  <c r="DS15" i="16"/>
  <c r="AI16" i="16"/>
  <c r="AL16" i="16" s="1"/>
  <c r="AN16" i="16" s="1"/>
  <c r="DV20" i="16"/>
  <c r="DX20" i="16" s="1"/>
  <c r="AQ29" i="16"/>
  <c r="BM32" i="16"/>
  <c r="DV12" i="16"/>
  <c r="DX12" i="16" s="1"/>
  <c r="EA25" i="16"/>
  <c r="EA19" i="16"/>
  <c r="EA13" i="16"/>
  <c r="AI36" i="16"/>
  <c r="AL36" i="16" s="1"/>
  <c r="AN36" i="16" s="1"/>
  <c r="AI30" i="16"/>
  <c r="AL30" i="16" s="1"/>
  <c r="AN30" i="16" s="1"/>
  <c r="BM24" i="16"/>
  <c r="CI24" i="16"/>
  <c r="DV27" i="16"/>
  <c r="DX27" i="16" s="1"/>
  <c r="DV15" i="16"/>
  <c r="DX15" i="16" s="1"/>
  <c r="DV25" i="16"/>
  <c r="DX25" i="16" s="1"/>
  <c r="AQ25" i="16"/>
  <c r="AQ13" i="16"/>
  <c r="BE37" i="16"/>
  <c r="BH37" i="16" s="1"/>
  <c r="BJ37" i="16" s="1"/>
  <c r="BE35" i="16"/>
  <c r="BH35" i="16" s="1"/>
  <c r="BE33" i="16"/>
  <c r="BH33" i="16" s="1"/>
  <c r="BJ33" i="16" s="1"/>
  <c r="BE31" i="16"/>
  <c r="BH31" i="16" s="1"/>
  <c r="BJ31" i="16" s="1"/>
  <c r="BE29" i="16"/>
  <c r="BH29" i="16" s="1"/>
  <c r="BJ29" i="16" s="1"/>
  <c r="BE27" i="16"/>
  <c r="BH27" i="16" s="1"/>
  <c r="BE25" i="16"/>
  <c r="BH25" i="16" s="1"/>
  <c r="BE23" i="16"/>
  <c r="BH23" i="16" s="1"/>
  <c r="BE21" i="16"/>
  <c r="BH21" i="16" s="1"/>
  <c r="BJ21" i="16" s="1"/>
  <c r="BE19" i="16"/>
  <c r="BH19" i="16" s="1"/>
  <c r="BE17" i="16"/>
  <c r="BH17" i="16" s="1"/>
  <c r="BE15" i="16"/>
  <c r="BH15" i="16" s="1"/>
  <c r="BJ15" i="16" s="1"/>
  <c r="BE13" i="16"/>
  <c r="BH13" i="16" s="1"/>
  <c r="BJ13" i="16" s="1"/>
  <c r="CA37" i="16"/>
  <c r="CD37" i="16" s="1"/>
  <c r="CA35" i="16"/>
  <c r="CD35" i="16" s="1"/>
  <c r="CF35" i="16" s="1"/>
  <c r="CA33" i="16"/>
  <c r="CD33" i="16" s="1"/>
  <c r="CF33" i="16" s="1"/>
  <c r="CA31" i="16"/>
  <c r="CD31" i="16" s="1"/>
  <c r="CF31" i="16" s="1"/>
  <c r="CA29" i="16"/>
  <c r="CD29" i="16" s="1"/>
  <c r="CA27" i="16"/>
  <c r="CD27" i="16" s="1"/>
  <c r="CA25" i="16"/>
  <c r="CD25" i="16" s="1"/>
  <c r="CF25" i="16" s="1"/>
  <c r="CA23" i="16"/>
  <c r="CD23" i="16" s="1"/>
  <c r="CF23" i="16" s="1"/>
  <c r="CA21" i="16"/>
  <c r="CD21" i="16" s="1"/>
  <c r="CA19" i="16"/>
  <c r="CD19" i="16" s="1"/>
  <c r="CA17" i="16"/>
  <c r="CD17" i="16" s="1"/>
  <c r="CF17" i="16" s="1"/>
  <c r="CW36" i="16"/>
  <c r="CZ36" i="16" s="1"/>
  <c r="DS26" i="16"/>
  <c r="DV26" i="16" s="1"/>
  <c r="DX26" i="16" s="1"/>
  <c r="CW28" i="16"/>
  <c r="CZ28" i="16" s="1"/>
  <c r="DB28" i="16" s="1"/>
  <c r="AA33" i="16"/>
  <c r="AD33" i="16" s="1"/>
  <c r="AF33" i="16" s="1"/>
  <c r="AA25" i="16"/>
  <c r="AD25" i="16" s="1"/>
  <c r="AF25" i="16" s="1"/>
  <c r="AA21" i="16"/>
  <c r="AD21" i="16" s="1"/>
  <c r="AF21" i="16" s="1"/>
  <c r="AA17" i="16"/>
  <c r="AD17" i="16" s="1"/>
  <c r="AF17" i="16" s="1"/>
  <c r="AA13" i="16"/>
  <c r="AD13" i="16" s="1"/>
  <c r="AF13" i="16" s="1"/>
  <c r="AO13" i="16" s="1"/>
  <c r="DK27" i="16"/>
  <c r="DN27" i="16" s="1"/>
  <c r="DP27" i="16" s="1"/>
  <c r="DY27" i="16" s="1"/>
  <c r="DZ27" i="16" s="1"/>
  <c r="DK25" i="16"/>
  <c r="DN25" i="16" s="1"/>
  <c r="DP25" i="16" s="1"/>
  <c r="DY25" i="16" s="1"/>
  <c r="DZ25" i="16" s="1"/>
  <c r="DK17" i="16"/>
  <c r="DN17" i="16" s="1"/>
  <c r="DP17" i="16" s="1"/>
  <c r="DK13" i="16"/>
  <c r="DN13" i="16" s="1"/>
  <c r="DP13" i="16" s="1"/>
  <c r="DY13" i="16" s="1"/>
  <c r="CO35" i="16"/>
  <c r="DK24" i="16"/>
  <c r="DN24" i="16" s="1"/>
  <c r="DP24" i="16" s="1"/>
  <c r="DY24" i="16" s="1"/>
  <c r="DZ24" i="16" s="1"/>
  <c r="AW35" i="16"/>
  <c r="AZ35" i="16" s="1"/>
  <c r="BB35" i="16" s="1"/>
  <c r="BK35" i="16" s="1"/>
  <c r="AW33" i="16"/>
  <c r="AZ33" i="16" s="1"/>
  <c r="BB33" i="16" s="1"/>
  <c r="BK33" i="16" s="1"/>
  <c r="AW31" i="16"/>
  <c r="AZ31" i="16" s="1"/>
  <c r="BB31" i="16" s="1"/>
  <c r="BK31" i="16" s="1"/>
  <c r="AW29" i="16"/>
  <c r="AZ29" i="16" s="1"/>
  <c r="AW27" i="16"/>
  <c r="AZ27" i="16" s="1"/>
  <c r="BB27" i="16" s="1"/>
  <c r="BK27" i="16" s="1"/>
  <c r="AW25" i="16"/>
  <c r="AZ25" i="16" s="1"/>
  <c r="BB25" i="16" s="1"/>
  <c r="BK25" i="16" s="1"/>
  <c r="AW23" i="16"/>
  <c r="AZ23" i="16" s="1"/>
  <c r="BB23" i="16" s="1"/>
  <c r="BK23" i="16" s="1"/>
  <c r="AW21" i="16"/>
  <c r="AZ21" i="16" s="1"/>
  <c r="AW19" i="16"/>
  <c r="AZ19" i="16" s="1"/>
  <c r="BB19" i="16" s="1"/>
  <c r="BK19" i="16" s="1"/>
  <c r="AW17" i="16"/>
  <c r="AZ17" i="16" s="1"/>
  <c r="BB17" i="16" s="1"/>
  <c r="BK17" i="16" s="1"/>
  <c r="AW15" i="16"/>
  <c r="AZ15" i="16" s="1"/>
  <c r="BB15" i="16" s="1"/>
  <c r="BK15" i="16" s="1"/>
  <c r="AW13" i="16"/>
  <c r="AZ13" i="16" s="1"/>
  <c r="BB13" i="16" s="1"/>
  <c r="BK13" i="16" s="1"/>
  <c r="AW11" i="16"/>
  <c r="AZ11" i="16" s="1"/>
  <c r="BB11" i="16" s="1"/>
  <c r="CO30" i="16"/>
  <c r="CR30" i="16" s="1"/>
  <c r="CT30" i="16" s="1"/>
  <c r="AQ37" i="16"/>
  <c r="CO46" i="16"/>
  <c r="CR46" i="16" s="1"/>
  <c r="AQ17" i="16"/>
  <c r="BS28" i="16"/>
  <c r="BV28" i="16" s="1"/>
  <c r="BS16" i="16"/>
  <c r="BV16" i="16" s="1"/>
  <c r="CO43" i="16"/>
  <c r="AQ33" i="16"/>
  <c r="AQ21" i="16"/>
  <c r="DS16" i="16"/>
  <c r="DV16" i="16" s="1"/>
  <c r="DX16" i="16" s="1"/>
  <c r="CW10" i="16"/>
  <c r="CZ10" i="16" s="1"/>
  <c r="BE11" i="16"/>
  <c r="BH11" i="16" s="1"/>
  <c r="BJ11" i="16" s="1"/>
  <c r="CO10" i="16"/>
  <c r="CR10" i="16" s="1"/>
  <c r="DE49" i="16"/>
  <c r="CI33" i="16"/>
  <c r="CF40" i="16"/>
  <c r="DB13" i="16"/>
  <c r="DB52" i="16"/>
  <c r="DB40" i="16"/>
  <c r="BJ50" i="16"/>
  <c r="CF32" i="16"/>
  <c r="CF50" i="16"/>
  <c r="DB12" i="16"/>
  <c r="DB17" i="16"/>
  <c r="DB23" i="16"/>
  <c r="DB36" i="16"/>
  <c r="DB45" i="16"/>
  <c r="DB51" i="16"/>
  <c r="CF52" i="16"/>
  <c r="DB24" i="16"/>
  <c r="BJ48" i="16"/>
  <c r="CF48" i="16"/>
  <c r="DB16" i="16"/>
  <c r="DB21" i="16"/>
  <c r="DB32" i="16"/>
  <c r="DB44" i="16"/>
  <c r="DB49" i="16"/>
  <c r="BE44" i="16"/>
  <c r="BH44" i="16" s="1"/>
  <c r="BE42" i="16"/>
  <c r="BH42" i="16" s="1"/>
  <c r="BE40" i="16"/>
  <c r="BH40" i="16" s="1"/>
  <c r="BE38" i="16"/>
  <c r="BH38" i="16" s="1"/>
  <c r="BE36" i="16"/>
  <c r="BH36" i="16" s="1"/>
  <c r="BE34" i="16"/>
  <c r="BH34" i="16" s="1"/>
  <c r="BE32" i="16"/>
  <c r="BH32" i="16" s="1"/>
  <c r="BE30" i="16"/>
  <c r="BH30" i="16" s="1"/>
  <c r="BE28" i="16"/>
  <c r="BH28" i="16" s="1"/>
  <c r="BE26" i="16"/>
  <c r="BH26" i="16" s="1"/>
  <c r="BE24" i="16"/>
  <c r="BH24" i="16" s="1"/>
  <c r="BE22" i="16"/>
  <c r="BH22" i="16" s="1"/>
  <c r="BE20" i="16"/>
  <c r="BH20" i="16" s="1"/>
  <c r="BE18" i="16"/>
  <c r="BH18" i="16" s="1"/>
  <c r="BE16" i="16"/>
  <c r="BH16" i="16" s="1"/>
  <c r="BE12" i="16"/>
  <c r="BH12" i="16" s="1"/>
  <c r="CA44" i="16"/>
  <c r="CD44" i="16" s="1"/>
  <c r="CA42" i="16"/>
  <c r="CD42" i="16" s="1"/>
  <c r="CA38" i="16"/>
  <c r="CD38" i="16" s="1"/>
  <c r="CA36" i="16"/>
  <c r="CD36" i="16" s="1"/>
  <c r="CA34" i="16"/>
  <c r="CD34" i="16" s="1"/>
  <c r="CA30" i="16"/>
  <c r="CD30" i="16" s="1"/>
  <c r="CA28" i="16"/>
  <c r="CD28" i="16" s="1"/>
  <c r="CA26" i="16"/>
  <c r="CD26" i="16" s="1"/>
  <c r="CA24" i="16"/>
  <c r="CD24" i="16" s="1"/>
  <c r="CA22" i="16"/>
  <c r="CD22" i="16" s="1"/>
  <c r="CA20" i="16"/>
  <c r="CD20" i="16" s="1"/>
  <c r="CA16" i="16"/>
  <c r="CD16" i="16" s="1"/>
  <c r="CA14" i="16"/>
  <c r="CD14" i="16" s="1"/>
  <c r="CA12" i="16"/>
  <c r="CD12" i="16" s="1"/>
  <c r="CW41" i="16"/>
  <c r="CW39" i="16"/>
  <c r="CZ39" i="16" s="1"/>
  <c r="CW35" i="16"/>
  <c r="CZ35" i="16" s="1"/>
  <c r="CW33" i="16"/>
  <c r="CZ33" i="16" s="1"/>
  <c r="CW31" i="16"/>
  <c r="CZ31" i="16" s="1"/>
  <c r="CW29" i="16"/>
  <c r="CZ29" i="16" s="1"/>
  <c r="CW25" i="16"/>
  <c r="BJ14" i="16"/>
  <c r="BJ52" i="16"/>
  <c r="DB19" i="16"/>
  <c r="DB47" i="16"/>
  <c r="BJ46" i="16"/>
  <c r="BJ54" i="16"/>
  <c r="CF46" i="16"/>
  <c r="CF54" i="16"/>
  <c r="DB15" i="16"/>
  <c r="DB20" i="16"/>
  <c r="DB43" i="16"/>
  <c r="DB48" i="16"/>
  <c r="DB53" i="16"/>
  <c r="BJ53" i="16"/>
  <c r="BJ51" i="16"/>
  <c r="BJ49" i="16"/>
  <c r="BJ47" i="16"/>
  <c r="BJ45" i="16"/>
  <c r="BJ43" i="16"/>
  <c r="BJ41" i="16"/>
  <c r="BJ39" i="16"/>
  <c r="BJ35" i="16"/>
  <c r="BJ27" i="16"/>
  <c r="BJ25" i="16"/>
  <c r="BJ23" i="16"/>
  <c r="BJ19" i="16"/>
  <c r="BJ17" i="16"/>
  <c r="CF53" i="16"/>
  <c r="CF51" i="16"/>
  <c r="CF49" i="16"/>
  <c r="CF47" i="16"/>
  <c r="CF45" i="16"/>
  <c r="CF43" i="16"/>
  <c r="CF41" i="16"/>
  <c r="CF39" i="16"/>
  <c r="CF37" i="16"/>
  <c r="CF29" i="16"/>
  <c r="CF27" i="16"/>
  <c r="CF21" i="16"/>
  <c r="CF19" i="16"/>
  <c r="DB22" i="16"/>
  <c r="DB18" i="16"/>
  <c r="DB14" i="16"/>
  <c r="CT17" i="16"/>
  <c r="DC17" i="16" s="1"/>
  <c r="DD17" i="16" s="1"/>
  <c r="CT46" i="16"/>
  <c r="CT38" i="16"/>
  <c r="DC38" i="16" s="1"/>
  <c r="DD38" i="16" s="1"/>
  <c r="BB50" i="16"/>
  <c r="BK50" i="16" s="1"/>
  <c r="BX52" i="16"/>
  <c r="CG52" i="16" s="1"/>
  <c r="CH52" i="16" s="1"/>
  <c r="CT49" i="16"/>
  <c r="DC49" i="16" s="1"/>
  <c r="DD49" i="16" s="1"/>
  <c r="BB48" i="16"/>
  <c r="BK48" i="16" s="1"/>
  <c r="BX50" i="16"/>
  <c r="CG50" i="16" s="1"/>
  <c r="CT14" i="16"/>
  <c r="DC14" i="16" s="1"/>
  <c r="DD14" i="16" s="1"/>
  <c r="CT47" i="16"/>
  <c r="DC47" i="16" s="1"/>
  <c r="DD47" i="16" s="1"/>
  <c r="CT54" i="16"/>
  <c r="CT23" i="16"/>
  <c r="DC23" i="16" s="1"/>
  <c r="DD23" i="16" s="1"/>
  <c r="CT21" i="16"/>
  <c r="DC21" i="16" s="1"/>
  <c r="DD21" i="16" s="1"/>
  <c r="CT15" i="16"/>
  <c r="DC15" i="16" s="1"/>
  <c r="DD15" i="16" s="1"/>
  <c r="CT13" i="16"/>
  <c r="DC13" i="16" s="1"/>
  <c r="DD13" i="16" s="1"/>
  <c r="BB54" i="16"/>
  <c r="BK54" i="16" s="1"/>
  <c r="CT11" i="16"/>
  <c r="BB46" i="16"/>
  <c r="BK46" i="16" s="1"/>
  <c r="BX48" i="16"/>
  <c r="CG48" i="16" s="1"/>
  <c r="CH48" i="16" s="1"/>
  <c r="CT22" i="16"/>
  <c r="DC22" i="16" s="1"/>
  <c r="DD22" i="16" s="1"/>
  <c r="CT45" i="16"/>
  <c r="DC45" i="16" s="1"/>
  <c r="DD45" i="16" s="1"/>
  <c r="CT53" i="16"/>
  <c r="DC53" i="16" s="1"/>
  <c r="DD53" i="16" s="1"/>
  <c r="BB52" i="16"/>
  <c r="BK52" i="16" s="1"/>
  <c r="BX46" i="16"/>
  <c r="CG46" i="16" s="1"/>
  <c r="BX54" i="16"/>
  <c r="CG54" i="16" s="1"/>
  <c r="CT19" i="16"/>
  <c r="DC19" i="16" s="1"/>
  <c r="DD19" i="16" s="1"/>
  <c r="CT51" i="16"/>
  <c r="DC51" i="16" s="1"/>
  <c r="DD51" i="16" s="1"/>
  <c r="BB43" i="16"/>
  <c r="BK43" i="16" s="1"/>
  <c r="BB41" i="16"/>
  <c r="BK41" i="16" s="1"/>
  <c r="BB39" i="16"/>
  <c r="BK39" i="16" s="1"/>
  <c r="BB37" i="16"/>
  <c r="BK37" i="16" s="1"/>
  <c r="BB29" i="16"/>
  <c r="BK29" i="16" s="1"/>
  <c r="BB21" i="16"/>
  <c r="BK21" i="16" s="1"/>
  <c r="CT20" i="16"/>
  <c r="DC20" i="16" s="1"/>
  <c r="DD20" i="16" s="1"/>
  <c r="CT18" i="16"/>
  <c r="DC18" i="16" s="1"/>
  <c r="DD18" i="16" s="1"/>
  <c r="CT16" i="16"/>
  <c r="DC16" i="16" s="1"/>
  <c r="DD16" i="16" s="1"/>
  <c r="CT12" i="16"/>
  <c r="DC12" i="16" s="1"/>
  <c r="DD12" i="16" s="1"/>
  <c r="CA10" i="16"/>
  <c r="CD10" i="16" s="1"/>
  <c r="CE10" i="16" s="1"/>
  <c r="CI54" i="16"/>
  <c r="AQ54" i="16"/>
  <c r="AI54" i="16"/>
  <c r="AL54" i="16" s="1"/>
  <c r="AN54" i="16" s="1"/>
  <c r="AI52" i="16"/>
  <c r="AL52" i="16" s="1"/>
  <c r="AN52" i="16" s="1"/>
  <c r="AO52" i="16" s="1"/>
  <c r="AI50" i="16"/>
  <c r="AL50" i="16" s="1"/>
  <c r="AN50" i="16" s="1"/>
  <c r="AO50" i="16" s="1"/>
  <c r="AI48" i="16"/>
  <c r="AL48" i="16" s="1"/>
  <c r="AN48" i="16" s="1"/>
  <c r="AO48" i="16"/>
  <c r="AI53" i="16"/>
  <c r="AL53" i="16" s="1"/>
  <c r="AN53" i="16" s="1"/>
  <c r="AO53" i="16" s="1"/>
  <c r="AI51" i="16"/>
  <c r="AL51" i="16" s="1"/>
  <c r="AN51" i="16" s="1"/>
  <c r="AO51" i="16" s="1"/>
  <c r="AI49" i="16"/>
  <c r="AL49" i="16" s="1"/>
  <c r="AN49" i="16" s="1"/>
  <c r="AO49" i="16" s="1"/>
  <c r="AI47" i="16"/>
  <c r="AL47" i="16" s="1"/>
  <c r="AN47" i="16" s="1"/>
  <c r="AO47" i="16" s="1"/>
  <c r="AI45" i="16"/>
  <c r="AL45" i="16" s="1"/>
  <c r="AN45" i="16" s="1"/>
  <c r="AO45" i="16" s="1"/>
  <c r="CW54" i="16"/>
  <c r="CZ54" i="16" s="1"/>
  <c r="CW50" i="16"/>
  <c r="CZ50" i="16" s="1"/>
  <c r="CW46" i="16"/>
  <c r="CZ46" i="16" s="1"/>
  <c r="AO46" i="16"/>
  <c r="AA54" i="16"/>
  <c r="AD54" i="16" s="1"/>
  <c r="AF54" i="16" s="1"/>
  <c r="AW53" i="16"/>
  <c r="AZ53" i="16" s="1"/>
  <c r="AW51" i="16"/>
  <c r="AZ51" i="16" s="1"/>
  <c r="AW49" i="16"/>
  <c r="AZ49" i="16" s="1"/>
  <c r="AW47" i="16"/>
  <c r="AZ47" i="16" s="1"/>
  <c r="AW45" i="16"/>
  <c r="AZ45" i="16" s="1"/>
  <c r="BS53" i="16"/>
  <c r="BV53" i="16" s="1"/>
  <c r="BS51" i="16"/>
  <c r="BV51" i="16" s="1"/>
  <c r="BS49" i="16"/>
  <c r="BV49" i="16" s="1"/>
  <c r="BS47" i="16"/>
  <c r="BV47" i="16" s="1"/>
  <c r="BS45" i="16"/>
  <c r="BV45" i="16" s="1"/>
  <c r="CO52" i="16"/>
  <c r="CR52" i="16" s="1"/>
  <c r="CO50" i="16"/>
  <c r="CR50" i="16" s="1"/>
  <c r="CO48" i="16"/>
  <c r="CR48" i="16" s="1"/>
  <c r="BM37" i="16"/>
  <c r="BM33" i="16"/>
  <c r="BM29" i="16"/>
  <c r="BM25" i="16"/>
  <c r="BM21" i="16"/>
  <c r="BM17" i="16"/>
  <c r="BM13" i="16"/>
  <c r="BM36" i="16"/>
  <c r="BM28" i="16"/>
  <c r="BM20" i="16"/>
  <c r="BM12" i="16"/>
  <c r="BV44" i="16"/>
  <c r="CI41" i="16"/>
  <c r="CI37" i="16"/>
  <c r="CI29" i="16"/>
  <c r="CI25" i="16"/>
  <c r="CI21" i="16"/>
  <c r="CI17" i="16"/>
  <c r="CI40" i="16"/>
  <c r="CI32" i="16"/>
  <c r="CI16" i="16"/>
  <c r="CR43" i="16"/>
  <c r="DK22" i="16"/>
  <c r="DN22" i="16" s="1"/>
  <c r="DP22" i="16" s="1"/>
  <c r="DK18" i="16"/>
  <c r="DN18" i="16" s="1"/>
  <c r="DP18" i="16" s="1"/>
  <c r="DK14" i="16"/>
  <c r="DN14" i="16" s="1"/>
  <c r="DP14" i="16" s="1"/>
  <c r="DY14" i="16" s="1"/>
  <c r="DS23" i="16"/>
  <c r="DV23" i="16" s="1"/>
  <c r="DX23" i="16" s="1"/>
  <c r="DS21" i="16"/>
  <c r="DV21" i="16" s="1"/>
  <c r="DX21" i="16" s="1"/>
  <c r="DS19" i="16"/>
  <c r="DV19" i="16" s="1"/>
  <c r="DX19" i="16" s="1"/>
  <c r="DS17" i="16"/>
  <c r="DV17" i="16" s="1"/>
  <c r="DX17" i="16" s="1"/>
  <c r="DS13" i="16"/>
  <c r="DS11" i="16"/>
  <c r="DV11" i="16" s="1"/>
  <c r="CA15" i="16"/>
  <c r="CD15" i="16" s="1"/>
  <c r="CA13" i="16"/>
  <c r="CD13" i="16" s="1"/>
  <c r="CA11" i="16"/>
  <c r="CD11" i="16" s="1"/>
  <c r="CE11" i="16" s="1"/>
  <c r="BS43" i="16"/>
  <c r="BV43" i="16" s="1"/>
  <c r="BS41" i="16"/>
  <c r="BV41" i="16" s="1"/>
  <c r="BS39" i="16"/>
  <c r="BV39" i="16" s="1"/>
  <c r="BS37" i="16"/>
  <c r="BV37" i="16" s="1"/>
  <c r="BS35" i="16"/>
  <c r="BV35" i="16" s="1"/>
  <c r="BS33" i="16"/>
  <c r="BV33" i="16" s="1"/>
  <c r="BS31" i="16"/>
  <c r="BV31" i="16" s="1"/>
  <c r="BS29" i="16"/>
  <c r="BV29" i="16" s="1"/>
  <c r="BS27" i="16"/>
  <c r="BV27" i="16" s="1"/>
  <c r="BS25" i="16"/>
  <c r="BV25" i="16" s="1"/>
  <c r="BS23" i="16"/>
  <c r="BV23" i="16" s="1"/>
  <c r="BS21" i="16"/>
  <c r="BV21" i="16" s="1"/>
  <c r="BS19" i="16"/>
  <c r="BV19" i="16" s="1"/>
  <c r="BS17" i="16"/>
  <c r="BV17" i="16" s="1"/>
  <c r="BS15" i="16"/>
  <c r="BV15" i="16" s="1"/>
  <c r="BS13" i="16"/>
  <c r="BV13" i="16" s="1"/>
  <c r="BS11" i="16"/>
  <c r="BV11" i="16" s="1"/>
  <c r="BW11" i="16" s="1"/>
  <c r="CO44" i="16"/>
  <c r="CR44" i="16" s="1"/>
  <c r="CO42" i="16"/>
  <c r="CR42" i="16" s="1"/>
  <c r="CO40" i="16"/>
  <c r="CR40" i="16" s="1"/>
  <c r="CO36" i="16"/>
  <c r="CR36" i="16" s="1"/>
  <c r="CO34" i="16"/>
  <c r="CR34" i="16" s="1"/>
  <c r="CO32" i="16"/>
  <c r="CR32" i="16" s="1"/>
  <c r="CO28" i="16"/>
  <c r="CR28" i="16" s="1"/>
  <c r="CO26" i="16"/>
  <c r="CR26" i="16" s="1"/>
  <c r="AZ44" i="16"/>
  <c r="AZ40" i="16"/>
  <c r="DV13" i="16"/>
  <c r="DX13" i="16" s="1"/>
  <c r="AI42" i="16"/>
  <c r="AL42" i="16" s="1"/>
  <c r="AN42" i="16" s="1"/>
  <c r="AA44" i="16"/>
  <c r="AD44" i="16" s="1"/>
  <c r="AF44" i="16" s="1"/>
  <c r="AI21" i="16"/>
  <c r="AL21" i="16" s="1"/>
  <c r="AN21" i="16" s="1"/>
  <c r="AZ30" i="16"/>
  <c r="CW42" i="16"/>
  <c r="CZ42" i="16" s="1"/>
  <c r="CW38" i="16"/>
  <c r="CZ38" i="16" s="1"/>
  <c r="CW34" i="16"/>
  <c r="CZ34" i="16" s="1"/>
  <c r="CW30" i="16"/>
  <c r="CZ30" i="16" s="1"/>
  <c r="CW26" i="16"/>
  <c r="CZ26" i="16" s="1"/>
  <c r="AA42" i="16"/>
  <c r="AD42" i="16" s="1"/>
  <c r="AF42" i="16" s="1"/>
  <c r="AA38" i="16"/>
  <c r="AD38" i="16" s="1"/>
  <c r="AF38" i="16" s="1"/>
  <c r="AO38" i="16" s="1"/>
  <c r="AA34" i="16"/>
  <c r="AD34" i="16" s="1"/>
  <c r="AF34" i="16" s="1"/>
  <c r="AO34" i="16" s="1"/>
  <c r="AA28" i="16"/>
  <c r="AD28" i="16" s="1"/>
  <c r="AF28" i="16" s="1"/>
  <c r="AA24" i="16"/>
  <c r="AD24" i="16" s="1"/>
  <c r="AF24" i="16" s="1"/>
  <c r="AA20" i="16"/>
  <c r="AD20" i="16" s="1"/>
  <c r="AF20" i="16" s="1"/>
  <c r="AA16" i="16"/>
  <c r="AD16" i="16" s="1"/>
  <c r="AF16" i="16" s="1"/>
  <c r="AO16" i="16" s="1"/>
  <c r="AA12" i="16"/>
  <c r="AD12" i="16" s="1"/>
  <c r="AF12" i="16" s="1"/>
  <c r="AQ44" i="16"/>
  <c r="AQ42" i="16"/>
  <c r="AQ38" i="16"/>
  <c r="AQ34" i="16"/>
  <c r="AQ30" i="16"/>
  <c r="AQ26" i="16"/>
  <c r="AQ22" i="16"/>
  <c r="AQ18" i="16"/>
  <c r="AQ14" i="16"/>
  <c r="AI43" i="16"/>
  <c r="AL43" i="16" s="1"/>
  <c r="AN43" i="16" s="1"/>
  <c r="AI39" i="16"/>
  <c r="AL39" i="16" s="1"/>
  <c r="AN39" i="16" s="1"/>
  <c r="AI35" i="16"/>
  <c r="AL35" i="16" s="1"/>
  <c r="AN35" i="16" s="1"/>
  <c r="AI31" i="16"/>
  <c r="AL31" i="16" s="1"/>
  <c r="AN31" i="16" s="1"/>
  <c r="AI27" i="16"/>
  <c r="AL27" i="16" s="1"/>
  <c r="AN27" i="16" s="1"/>
  <c r="AI25" i="16"/>
  <c r="AL25" i="16" s="1"/>
  <c r="AN25" i="16" s="1"/>
  <c r="AI17" i="16"/>
  <c r="AL17" i="16" s="1"/>
  <c r="AN17" i="16" s="1"/>
  <c r="AO17" i="16" s="1"/>
  <c r="AR17" i="16" s="1"/>
  <c r="AI13" i="16"/>
  <c r="AL13" i="16" s="1"/>
  <c r="AN13" i="16" s="1"/>
  <c r="AA40" i="16"/>
  <c r="AD40" i="16" s="1"/>
  <c r="AF40" i="16" s="1"/>
  <c r="AA36" i="16"/>
  <c r="AD36" i="16" s="1"/>
  <c r="AF36" i="16" s="1"/>
  <c r="AO36" i="16" s="1"/>
  <c r="AA32" i="16"/>
  <c r="AD32" i="16" s="1"/>
  <c r="AF32" i="16" s="1"/>
  <c r="AO32" i="16" s="1"/>
  <c r="AA30" i="16"/>
  <c r="AD30" i="16" s="1"/>
  <c r="AF30" i="16" s="1"/>
  <c r="AO30" i="16" s="1"/>
  <c r="AA26" i="16"/>
  <c r="AD26" i="16" s="1"/>
  <c r="AF26" i="16" s="1"/>
  <c r="AO26" i="16" s="1"/>
  <c r="AA22" i="16"/>
  <c r="AD22" i="16" s="1"/>
  <c r="AF22" i="16" s="1"/>
  <c r="AO22" i="16" s="1"/>
  <c r="AA18" i="16"/>
  <c r="AD18" i="16" s="1"/>
  <c r="AF18" i="16" s="1"/>
  <c r="AO18" i="16" s="1"/>
  <c r="AA14" i="16"/>
  <c r="AD14" i="16" s="1"/>
  <c r="AF14" i="16" s="1"/>
  <c r="AO14" i="16" s="1"/>
  <c r="AQ40" i="16"/>
  <c r="AQ36" i="16"/>
  <c r="AQ32" i="16"/>
  <c r="AQ28" i="16"/>
  <c r="AQ24" i="16"/>
  <c r="AQ20" i="16"/>
  <c r="AQ16" i="16"/>
  <c r="AQ12" i="16"/>
  <c r="AI41" i="16"/>
  <c r="AL41" i="16" s="1"/>
  <c r="AN41" i="16" s="1"/>
  <c r="AI37" i="16"/>
  <c r="AL37" i="16" s="1"/>
  <c r="AN37" i="16" s="1"/>
  <c r="AI33" i="16"/>
  <c r="AL33" i="16" s="1"/>
  <c r="AN33" i="16" s="1"/>
  <c r="AI29" i="16"/>
  <c r="AL29" i="16" s="1"/>
  <c r="AN29" i="16" s="1"/>
  <c r="AI23" i="16"/>
  <c r="AL23" i="16" s="1"/>
  <c r="AN23" i="16" s="1"/>
  <c r="AI19" i="16"/>
  <c r="AL19" i="16" s="1"/>
  <c r="AN19" i="16" s="1"/>
  <c r="AI15" i="16"/>
  <c r="AL15" i="16" s="1"/>
  <c r="AN15" i="16" s="1"/>
  <c r="AI11" i="16"/>
  <c r="AL11" i="16" s="1"/>
  <c r="AN11" i="16" s="1"/>
  <c r="AA43" i="16"/>
  <c r="AD43" i="16" s="1"/>
  <c r="AF43" i="16" s="1"/>
  <c r="AO43" i="16" s="1"/>
  <c r="AA39" i="16"/>
  <c r="AD39" i="16" s="1"/>
  <c r="AF39" i="16" s="1"/>
  <c r="AO39" i="16" s="1"/>
  <c r="AA35" i="16"/>
  <c r="AD35" i="16" s="1"/>
  <c r="AF35" i="16" s="1"/>
  <c r="AO35" i="16" s="1"/>
  <c r="AR35" i="16" s="1"/>
  <c r="AA31" i="16"/>
  <c r="AD31" i="16" s="1"/>
  <c r="AF31" i="16" s="1"/>
  <c r="AO31" i="16" s="1"/>
  <c r="AA27" i="16"/>
  <c r="AD27" i="16" s="1"/>
  <c r="AF27" i="16" s="1"/>
  <c r="AO27" i="16" s="1"/>
  <c r="AA23" i="16"/>
  <c r="AD23" i="16" s="1"/>
  <c r="AF23" i="16" s="1"/>
  <c r="AA19" i="16"/>
  <c r="AD19" i="16" s="1"/>
  <c r="AF19" i="16" s="1"/>
  <c r="AA15" i="16"/>
  <c r="AD15" i="16" s="1"/>
  <c r="AF15" i="16" s="1"/>
  <c r="AA11" i="16"/>
  <c r="AD11" i="16" s="1"/>
  <c r="AF11" i="16" s="1"/>
  <c r="AI44" i="16"/>
  <c r="AL44" i="16" s="1"/>
  <c r="AN44" i="16" s="1"/>
  <c r="AI40" i="16"/>
  <c r="AL40" i="16" s="1"/>
  <c r="AN40" i="16" s="1"/>
  <c r="AI38" i="16"/>
  <c r="AL38" i="16" s="1"/>
  <c r="AN38" i="16" s="1"/>
  <c r="AI34" i="16"/>
  <c r="AL34" i="16" s="1"/>
  <c r="AN34" i="16" s="1"/>
  <c r="AI28" i="16"/>
  <c r="AL28" i="16" s="1"/>
  <c r="AN28" i="16" s="1"/>
  <c r="AI24" i="16"/>
  <c r="AL24" i="16" s="1"/>
  <c r="AN24" i="16" s="1"/>
  <c r="AI22" i="16"/>
  <c r="AL22" i="16" s="1"/>
  <c r="AN22" i="16" s="1"/>
  <c r="AI18" i="16"/>
  <c r="AL18" i="16" s="1"/>
  <c r="AN18" i="16" s="1"/>
  <c r="AI12" i="16"/>
  <c r="AL12" i="16" s="1"/>
  <c r="AN12" i="16" s="1"/>
  <c r="BM44" i="16"/>
  <c r="BM42" i="16"/>
  <c r="BM40" i="16"/>
  <c r="BM38" i="16"/>
  <c r="BM34" i="16"/>
  <c r="BM30" i="16"/>
  <c r="BM26" i="16"/>
  <c r="BM22" i="16"/>
  <c r="BM18" i="16"/>
  <c r="BM14" i="16"/>
  <c r="CI44" i="16"/>
  <c r="CI42" i="16"/>
  <c r="CI38" i="16"/>
  <c r="CI36" i="16"/>
  <c r="CI34" i="16"/>
  <c r="CI30" i="16"/>
  <c r="CI28" i="16"/>
  <c r="CI26" i="16"/>
  <c r="CI22" i="16"/>
  <c r="CI20" i="16"/>
  <c r="CI18" i="16"/>
  <c r="CI14" i="16"/>
  <c r="CI12" i="16"/>
  <c r="DK23" i="16"/>
  <c r="DN23" i="16" s="1"/>
  <c r="DP23" i="16" s="1"/>
  <c r="DY23" i="16" s="1"/>
  <c r="DK19" i="16"/>
  <c r="DN19" i="16" s="1"/>
  <c r="DP19" i="16" s="1"/>
  <c r="DY19" i="16" s="1"/>
  <c r="DK15" i="16"/>
  <c r="DN15" i="16" s="1"/>
  <c r="DP15" i="16" s="1"/>
  <c r="DY15" i="16" s="1"/>
  <c r="DK11" i="16"/>
  <c r="DN11" i="16" s="1"/>
  <c r="CO39" i="16"/>
  <c r="CR39" i="16" s="1"/>
  <c r="CO37" i="16"/>
  <c r="CR37" i="16" s="1"/>
  <c r="CO31" i="16"/>
  <c r="CR31" i="16" s="1"/>
  <c r="CO29" i="16"/>
  <c r="CR29" i="16" s="1"/>
  <c r="DS22" i="16"/>
  <c r="DV22" i="16" s="1"/>
  <c r="DX22" i="16" s="1"/>
  <c r="DS18" i="16"/>
  <c r="DV18" i="16" s="1"/>
  <c r="DX18" i="16" s="1"/>
  <c r="DS14" i="16"/>
  <c r="DV14" i="16" s="1"/>
  <c r="DX14" i="16" s="1"/>
  <c r="CO24" i="16"/>
  <c r="CR24" i="16" s="1"/>
  <c r="AW42" i="16"/>
  <c r="AZ42" i="16" s="1"/>
  <c r="AW38" i="16"/>
  <c r="AZ38" i="16" s="1"/>
  <c r="AW32" i="16"/>
  <c r="AZ32" i="16" s="1"/>
  <c r="AW28" i="16"/>
  <c r="AZ28" i="16" s="1"/>
  <c r="AW24" i="16"/>
  <c r="AZ24" i="16" s="1"/>
  <c r="AW20" i="16"/>
  <c r="AZ20" i="16" s="1"/>
  <c r="AW18" i="16"/>
  <c r="AZ18" i="16" s="1"/>
  <c r="AW14" i="16"/>
  <c r="AZ14" i="16" s="1"/>
  <c r="BS42" i="16"/>
  <c r="BV42" i="16" s="1"/>
  <c r="BS38" i="16"/>
  <c r="BV38" i="16" s="1"/>
  <c r="BS34" i="16"/>
  <c r="BV34" i="16" s="1"/>
  <c r="BS30" i="16"/>
  <c r="BV30" i="16" s="1"/>
  <c r="BS26" i="16"/>
  <c r="BV26" i="16" s="1"/>
  <c r="BS22" i="16"/>
  <c r="BV22" i="16" s="1"/>
  <c r="BS18" i="16"/>
  <c r="BV18" i="16" s="1"/>
  <c r="BS14" i="16"/>
  <c r="BV14" i="16" s="1"/>
  <c r="CI43" i="16"/>
  <c r="CI39" i="16"/>
  <c r="CI35" i="16"/>
  <c r="CI31" i="16"/>
  <c r="CI27" i="16"/>
  <c r="CI23" i="16"/>
  <c r="CI19" i="16"/>
  <c r="CI15" i="16"/>
  <c r="CI11" i="16"/>
  <c r="BM10" i="16"/>
  <c r="BM43" i="16"/>
  <c r="BM39" i="16"/>
  <c r="BM35" i="16"/>
  <c r="BM31" i="16"/>
  <c r="BM27" i="16"/>
  <c r="BM23" i="16"/>
  <c r="BM19" i="16"/>
  <c r="BM15" i="16"/>
  <c r="BM11" i="16"/>
  <c r="AQ43" i="16"/>
  <c r="AQ39" i="16"/>
  <c r="AQ35" i="16"/>
  <c r="AQ31" i="16"/>
  <c r="AQ27" i="16"/>
  <c r="AQ23" i="16"/>
  <c r="AQ19" i="16"/>
  <c r="AQ15" i="16"/>
  <c r="AQ11" i="16"/>
  <c r="DK20" i="16"/>
  <c r="DN20" i="16" s="1"/>
  <c r="DP20" i="16" s="1"/>
  <c r="DY20" i="16" s="1"/>
  <c r="DZ20" i="16" s="1"/>
  <c r="DK16" i="16"/>
  <c r="DN16" i="16" s="1"/>
  <c r="DP16" i="16" s="1"/>
  <c r="DY16" i="16" s="1"/>
  <c r="DZ16" i="16" s="1"/>
  <c r="DK12" i="16"/>
  <c r="DN12" i="16" s="1"/>
  <c r="DP12" i="16" s="1"/>
  <c r="DY12" i="16" s="1"/>
  <c r="DZ12" i="16" s="1"/>
  <c r="BV12" i="16"/>
  <c r="CR25" i="16"/>
  <c r="CR33" i="16"/>
  <c r="CR41" i="16"/>
  <c r="AZ16" i="16"/>
  <c r="AZ22" i="16"/>
  <c r="AZ12" i="16"/>
  <c r="AZ34" i="16"/>
  <c r="BV20" i="16"/>
  <c r="BV36" i="16"/>
  <c r="AZ26" i="16"/>
  <c r="AZ36" i="16"/>
  <c r="CZ25" i="16"/>
  <c r="CZ37" i="16"/>
  <c r="CZ41" i="16"/>
  <c r="BV24" i="16"/>
  <c r="BV32" i="16"/>
  <c r="BV40" i="16"/>
  <c r="CR27" i="16"/>
  <c r="CR35" i="16"/>
  <c r="CZ27" i="16"/>
  <c r="DY21" i="16"/>
  <c r="EA10" i="16"/>
  <c r="DS10" i="16"/>
  <c r="DV10" i="16" s="1"/>
  <c r="DX10" i="16" s="1"/>
  <c r="DK10" i="16"/>
  <c r="DN10" i="16" s="1"/>
  <c r="CI10" i="16"/>
  <c r="BS10" i="16"/>
  <c r="BV10" i="16" s="1"/>
  <c r="BW10" i="16" s="1"/>
  <c r="BE10" i="16"/>
  <c r="BH10" i="16" s="1"/>
  <c r="AW10" i="16"/>
  <c r="AZ10" i="16" s="1"/>
  <c r="AQ10" i="16"/>
  <c r="AI10" i="16"/>
  <c r="AL10" i="16" s="1"/>
  <c r="AN10" i="16" s="1"/>
  <c r="EB35" i="16"/>
  <c r="ED35" i="16" s="1"/>
  <c r="EB47" i="16"/>
  <c r="ED47" i="16" s="1"/>
  <c r="EB31" i="16"/>
  <c r="ED31" i="16" s="1"/>
  <c r="EB39" i="16"/>
  <c r="ED39" i="16" s="1"/>
  <c r="EB43" i="16"/>
  <c r="ED43" i="16" s="1"/>
  <c r="EB51" i="16"/>
  <c r="ED51" i="16" s="1"/>
  <c r="EB25" i="16"/>
  <c r="EB29" i="16"/>
  <c r="EB33" i="16"/>
  <c r="EB37" i="16"/>
  <c r="EB41" i="16"/>
  <c r="EB45" i="16"/>
  <c r="EB49" i="16"/>
  <c r="EB53" i="16"/>
  <c r="AO21" i="16"/>
  <c r="AR21" i="16" s="1"/>
  <c r="AO29" i="16"/>
  <c r="AR29" i="16" s="1"/>
  <c r="AO20" i="16"/>
  <c r="AO41" i="16"/>
  <c r="AA10" i="16"/>
  <c r="AD10" i="16" s="1"/>
  <c r="AF10" i="16" s="1"/>
  <c r="EC30" i="16"/>
  <c r="EC38" i="16"/>
  <c r="EC46" i="16"/>
  <c r="EC54" i="16"/>
  <c r="EC26" i="16"/>
  <c r="EC34" i="16"/>
  <c r="EC42" i="16"/>
  <c r="EC50" i="16"/>
  <c r="EB28" i="16"/>
  <c r="ED28" i="16" s="1"/>
  <c r="EB32" i="16"/>
  <c r="ED32" i="16" s="1"/>
  <c r="EB36" i="16"/>
  <c r="ED36" i="16" s="1"/>
  <c r="EB40" i="16"/>
  <c r="ED40" i="16" s="1"/>
  <c r="EB44" i="16"/>
  <c r="ED44" i="16" s="1"/>
  <c r="EB48" i="16"/>
  <c r="ED48" i="16" s="1"/>
  <c r="EB52" i="16"/>
  <c r="ED52" i="16" s="1"/>
  <c r="DA10" i="16" l="1"/>
  <c r="DB10" i="16" s="1"/>
  <c r="DW11" i="16"/>
  <c r="DX11" i="16" s="1"/>
  <c r="DC11" i="16"/>
  <c r="DD11" i="16" s="1"/>
  <c r="CS10" i="16"/>
  <c r="CT10" i="16" s="1"/>
  <c r="DO10" i="16"/>
  <c r="DP10" i="16" s="1"/>
  <c r="DY10" i="16" s="1"/>
  <c r="DZ10" i="16" s="1"/>
  <c r="DO11" i="16"/>
  <c r="DP11" i="16" s="1"/>
  <c r="DY11" i="16" s="1"/>
  <c r="CJ54" i="16"/>
  <c r="CH54" i="16"/>
  <c r="CJ46" i="16"/>
  <c r="CH46" i="16"/>
  <c r="CJ50" i="16"/>
  <c r="CH50" i="16"/>
  <c r="EB21" i="16"/>
  <c r="DZ21" i="16"/>
  <c r="EB23" i="16"/>
  <c r="DZ23" i="16"/>
  <c r="EB13" i="16"/>
  <c r="DZ13" i="16"/>
  <c r="EB14" i="16"/>
  <c r="DZ14" i="16"/>
  <c r="EB19" i="16"/>
  <c r="DZ19" i="16"/>
  <c r="EB15" i="16"/>
  <c r="DZ15" i="16"/>
  <c r="DY17" i="16"/>
  <c r="DY18" i="16"/>
  <c r="AO25" i="16"/>
  <c r="AR25" i="16" s="1"/>
  <c r="AO24" i="16"/>
  <c r="AO37" i="16"/>
  <c r="AR37" i="16" s="1"/>
  <c r="AS37" i="16" s="1"/>
  <c r="EB24" i="16"/>
  <c r="DY22" i="16"/>
  <c r="AO33" i="16"/>
  <c r="AR33" i="16" s="1"/>
  <c r="EB27" i="16"/>
  <c r="AO40" i="16"/>
  <c r="AR48" i="16"/>
  <c r="AS48" i="16" s="1"/>
  <c r="AO42" i="16"/>
  <c r="BK11" i="16"/>
  <c r="DF16" i="16"/>
  <c r="DH16" i="16" s="1"/>
  <c r="DF23" i="16"/>
  <c r="DH23" i="16" s="1"/>
  <c r="CJ48" i="16"/>
  <c r="CK48" i="16" s="1"/>
  <c r="CJ52" i="16"/>
  <c r="CK52" i="16" s="1"/>
  <c r="BN52" i="16"/>
  <c r="BO52" i="16" s="1"/>
  <c r="AO44" i="16"/>
  <c r="AR44" i="16" s="1"/>
  <c r="AS44" i="16" s="1"/>
  <c r="DB35" i="16"/>
  <c r="DB27" i="16"/>
  <c r="DB25" i="16"/>
  <c r="DB30" i="16"/>
  <c r="CF34" i="16"/>
  <c r="BJ44" i="16"/>
  <c r="DB26" i="16"/>
  <c r="DB42" i="16"/>
  <c r="CF15" i="16"/>
  <c r="DB50" i="16"/>
  <c r="CF12" i="16"/>
  <c r="CF22" i="16"/>
  <c r="CF30" i="16"/>
  <c r="CF42" i="16"/>
  <c r="BJ18" i="16"/>
  <c r="BJ26" i="16"/>
  <c r="BJ34" i="16"/>
  <c r="BJ42" i="16"/>
  <c r="DB41" i="16"/>
  <c r="CF24" i="16"/>
  <c r="CF44" i="16"/>
  <c r="BJ28" i="16"/>
  <c r="DB31" i="16"/>
  <c r="DB29" i="16"/>
  <c r="BJ10" i="16"/>
  <c r="DB33" i="16"/>
  <c r="DB38" i="16"/>
  <c r="CF13" i="16"/>
  <c r="DB46" i="16"/>
  <c r="CF20" i="16"/>
  <c r="CF28" i="16"/>
  <c r="CF38" i="16"/>
  <c r="BJ16" i="16"/>
  <c r="BJ24" i="16"/>
  <c r="BJ32" i="16"/>
  <c r="BJ40" i="16"/>
  <c r="DB54" i="16"/>
  <c r="CF14" i="16"/>
  <c r="BJ20" i="16"/>
  <c r="BJ36" i="16"/>
  <c r="DB39" i="16"/>
  <c r="DB37" i="16"/>
  <c r="DB34" i="16"/>
  <c r="CF11" i="16"/>
  <c r="CF10" i="16"/>
  <c r="CF16" i="16"/>
  <c r="CF26" i="16"/>
  <c r="CF36" i="16"/>
  <c r="BJ12" i="16"/>
  <c r="BJ22" i="16"/>
  <c r="BJ30" i="16"/>
  <c r="BJ38" i="16"/>
  <c r="DF15" i="16"/>
  <c r="DH15" i="16" s="1"/>
  <c r="DF17" i="16"/>
  <c r="DH17" i="16" s="1"/>
  <c r="BN54" i="16"/>
  <c r="BO54" i="16" s="1"/>
  <c r="DF20" i="16"/>
  <c r="DH20" i="16" s="1"/>
  <c r="DF49" i="16"/>
  <c r="DG49" i="16" s="1"/>
  <c r="BN43" i="16"/>
  <c r="BO43" i="16" s="1"/>
  <c r="DF22" i="16"/>
  <c r="DH22" i="16" s="1"/>
  <c r="DF21" i="16"/>
  <c r="DG21" i="16" s="1"/>
  <c r="DF19" i="16"/>
  <c r="DH19" i="16" s="1"/>
  <c r="DF45" i="16"/>
  <c r="DG45" i="16" s="1"/>
  <c r="BN46" i="16"/>
  <c r="BO46" i="16" s="1"/>
  <c r="BN50" i="16"/>
  <c r="BO50" i="16" s="1"/>
  <c r="DF12" i="16"/>
  <c r="DH12" i="16" s="1"/>
  <c r="DF51" i="16"/>
  <c r="DG51" i="16" s="1"/>
  <c r="DF14" i="16"/>
  <c r="DF18" i="16"/>
  <c r="DH18" i="16" s="1"/>
  <c r="DF53" i="16"/>
  <c r="DG53" i="16" s="1"/>
  <c r="DF13" i="16"/>
  <c r="DH13" i="16" s="1"/>
  <c r="DF47" i="16"/>
  <c r="DG47" i="16" s="1"/>
  <c r="BN48" i="16"/>
  <c r="BO48" i="16" s="1"/>
  <c r="BX32" i="16"/>
  <c r="CG32" i="16" s="1"/>
  <c r="CH32" i="16" s="1"/>
  <c r="CT41" i="16"/>
  <c r="DC41" i="16" s="1"/>
  <c r="BX18" i="16"/>
  <c r="CG18" i="16" s="1"/>
  <c r="CH18" i="16" s="1"/>
  <c r="BX34" i="16"/>
  <c r="CG34" i="16" s="1"/>
  <c r="CH34" i="16" s="1"/>
  <c r="BB18" i="16"/>
  <c r="BK18" i="16" s="1"/>
  <c r="BN18" i="16" s="1"/>
  <c r="BO18" i="16" s="1"/>
  <c r="BB32" i="16"/>
  <c r="BK32" i="16" s="1"/>
  <c r="CT37" i="16"/>
  <c r="BB40" i="16"/>
  <c r="BK40" i="16" s="1"/>
  <c r="CT32" i="16"/>
  <c r="DC32" i="16" s="1"/>
  <c r="DD32" i="16" s="1"/>
  <c r="CT42" i="16"/>
  <c r="DC42" i="16" s="1"/>
  <c r="DD42" i="16" s="1"/>
  <c r="BX15" i="16"/>
  <c r="CG15" i="16" s="1"/>
  <c r="BX23" i="16"/>
  <c r="CG23" i="16" s="1"/>
  <c r="BX31" i="16"/>
  <c r="CG31" i="16" s="1"/>
  <c r="BX39" i="16"/>
  <c r="CG39" i="16" s="1"/>
  <c r="BX45" i="16"/>
  <c r="CG45" i="16" s="1"/>
  <c r="CH45" i="16" s="1"/>
  <c r="BX53" i="16"/>
  <c r="CG53" i="16" s="1"/>
  <c r="CH53" i="16" s="1"/>
  <c r="BB51" i="16"/>
  <c r="BK51" i="16" s="1"/>
  <c r="BX10" i="16"/>
  <c r="BX36" i="16"/>
  <c r="CG36" i="16" s="1"/>
  <c r="CH36" i="16" s="1"/>
  <c r="BX40" i="16"/>
  <c r="CG40" i="16" s="1"/>
  <c r="CH40" i="16" s="1"/>
  <c r="BB26" i="16"/>
  <c r="BK26" i="16" s="1"/>
  <c r="BB34" i="16"/>
  <c r="BK34" i="16" s="1"/>
  <c r="BB16" i="16"/>
  <c r="BK16" i="16" s="1"/>
  <c r="BX12" i="16"/>
  <c r="CG12" i="16" s="1"/>
  <c r="CH12" i="16" s="1"/>
  <c r="BX14" i="16"/>
  <c r="CG14" i="16" s="1"/>
  <c r="CH14" i="16" s="1"/>
  <c r="BX30" i="16"/>
  <c r="CG30" i="16" s="1"/>
  <c r="CH30" i="16" s="1"/>
  <c r="BB14" i="16"/>
  <c r="BK14" i="16" s="1"/>
  <c r="BB28" i="16"/>
  <c r="BK28" i="16" s="1"/>
  <c r="BN28" i="16" s="1"/>
  <c r="BO28" i="16" s="1"/>
  <c r="CT24" i="16"/>
  <c r="DC24" i="16" s="1"/>
  <c r="DD24" i="16" s="1"/>
  <c r="CT28" i="16"/>
  <c r="DC28" i="16" s="1"/>
  <c r="DD28" i="16" s="1"/>
  <c r="CT40" i="16"/>
  <c r="DC40" i="16" s="1"/>
  <c r="DD40" i="16" s="1"/>
  <c r="BX13" i="16"/>
  <c r="CG13" i="16" s="1"/>
  <c r="CH13" i="16" s="1"/>
  <c r="BX21" i="16"/>
  <c r="CG21" i="16" s="1"/>
  <c r="CH21" i="16" s="1"/>
  <c r="BX29" i="16"/>
  <c r="CG29" i="16" s="1"/>
  <c r="CH29" i="16" s="1"/>
  <c r="BX37" i="16"/>
  <c r="CG37" i="16" s="1"/>
  <c r="CH37" i="16" s="1"/>
  <c r="CT43" i="16"/>
  <c r="DC43" i="16" s="1"/>
  <c r="DD43" i="16" s="1"/>
  <c r="CT52" i="16"/>
  <c r="DC52" i="16" s="1"/>
  <c r="DD52" i="16" s="1"/>
  <c r="BX51" i="16"/>
  <c r="CG51" i="16" s="1"/>
  <c r="CH51" i="16" s="1"/>
  <c r="BB49" i="16"/>
  <c r="BK49" i="16" s="1"/>
  <c r="DC46" i="16"/>
  <c r="CT35" i="16"/>
  <c r="DC35" i="16" s="1"/>
  <c r="DD35" i="16" s="1"/>
  <c r="BB12" i="16"/>
  <c r="BK12" i="16" s="1"/>
  <c r="BB10" i="16"/>
  <c r="CT27" i="16"/>
  <c r="DC27" i="16" s="1"/>
  <c r="DD27" i="16" s="1"/>
  <c r="BX16" i="16"/>
  <c r="CG16" i="16" s="1"/>
  <c r="CH16" i="16" s="1"/>
  <c r="BB36" i="16"/>
  <c r="BK36" i="16" s="1"/>
  <c r="BX20" i="16"/>
  <c r="BB22" i="16"/>
  <c r="BK22" i="16" s="1"/>
  <c r="CT25" i="16"/>
  <c r="DC25" i="16" s="1"/>
  <c r="BX26" i="16"/>
  <c r="CG26" i="16" s="1"/>
  <c r="CH26" i="16" s="1"/>
  <c r="BB24" i="16"/>
  <c r="BK24" i="16" s="1"/>
  <c r="BB42" i="16"/>
  <c r="BK42" i="16" s="1"/>
  <c r="CT29" i="16"/>
  <c r="DC29" i="16" s="1"/>
  <c r="BB30" i="16"/>
  <c r="BK30" i="16" s="1"/>
  <c r="CT26" i="16"/>
  <c r="DC26" i="16" s="1"/>
  <c r="DD26" i="16" s="1"/>
  <c r="CT36" i="16"/>
  <c r="DC36" i="16" s="1"/>
  <c r="DD36" i="16" s="1"/>
  <c r="BX11" i="16"/>
  <c r="BX19" i="16"/>
  <c r="CG19" i="16" s="1"/>
  <c r="BX27" i="16"/>
  <c r="CG27" i="16" s="1"/>
  <c r="BX35" i="16"/>
  <c r="CG35" i="16" s="1"/>
  <c r="BX43" i="16"/>
  <c r="CG43" i="16" s="1"/>
  <c r="CH43" i="16" s="1"/>
  <c r="CT50" i="16"/>
  <c r="DC50" i="16" s="1"/>
  <c r="DD50" i="16" s="1"/>
  <c r="BX49" i="16"/>
  <c r="CG49" i="16" s="1"/>
  <c r="CH49" i="16" s="1"/>
  <c r="BB47" i="16"/>
  <c r="BK47" i="16" s="1"/>
  <c r="EB12" i="16"/>
  <c r="EC12" i="16" s="1"/>
  <c r="DC30" i="16"/>
  <c r="DD30" i="16" s="1"/>
  <c r="CT31" i="16"/>
  <c r="DC31" i="16" s="1"/>
  <c r="DD31" i="16" s="1"/>
  <c r="BX24" i="16"/>
  <c r="CG24" i="16" s="1"/>
  <c r="CH24" i="16" s="1"/>
  <c r="BX28" i="16"/>
  <c r="CG28" i="16" s="1"/>
  <c r="CH28" i="16" s="1"/>
  <c r="BX42" i="16"/>
  <c r="CG42" i="16" s="1"/>
  <c r="CH42" i="16" s="1"/>
  <c r="CT33" i="16"/>
  <c r="DC33" i="16" s="1"/>
  <c r="DD33" i="16" s="1"/>
  <c r="BX22" i="16"/>
  <c r="CG22" i="16" s="1"/>
  <c r="CH22" i="16" s="1"/>
  <c r="BX38" i="16"/>
  <c r="CG38" i="16" s="1"/>
  <c r="CH38" i="16" s="1"/>
  <c r="BB20" i="16"/>
  <c r="BK20" i="16" s="1"/>
  <c r="BB38" i="16"/>
  <c r="BK38" i="16" s="1"/>
  <c r="BN38" i="16" s="1"/>
  <c r="BO38" i="16" s="1"/>
  <c r="CT39" i="16"/>
  <c r="DC39" i="16" s="1"/>
  <c r="BB44" i="16"/>
  <c r="BK44" i="16" s="1"/>
  <c r="CT34" i="16"/>
  <c r="DC34" i="16" s="1"/>
  <c r="DD34" i="16" s="1"/>
  <c r="CT44" i="16"/>
  <c r="DC44" i="16" s="1"/>
  <c r="DD44" i="16" s="1"/>
  <c r="BX17" i="16"/>
  <c r="CG17" i="16" s="1"/>
  <c r="CH17" i="16" s="1"/>
  <c r="BX25" i="16"/>
  <c r="CG25" i="16" s="1"/>
  <c r="CH25" i="16" s="1"/>
  <c r="BX33" i="16"/>
  <c r="CG33" i="16" s="1"/>
  <c r="CH33" i="16" s="1"/>
  <c r="BX41" i="16"/>
  <c r="CG41" i="16" s="1"/>
  <c r="CH41" i="16" s="1"/>
  <c r="BX44" i="16"/>
  <c r="CG44" i="16" s="1"/>
  <c r="CH44" i="16" s="1"/>
  <c r="CT48" i="16"/>
  <c r="DC48" i="16" s="1"/>
  <c r="DD48" i="16" s="1"/>
  <c r="BX47" i="16"/>
  <c r="CG47" i="16" s="1"/>
  <c r="CH47" i="16" s="1"/>
  <c r="BB45" i="16"/>
  <c r="BK45" i="16" s="1"/>
  <c r="BB53" i="16"/>
  <c r="BK53" i="16" s="1"/>
  <c r="DC54" i="16"/>
  <c r="AO54" i="16"/>
  <c r="AR50" i="16"/>
  <c r="AR46" i="16"/>
  <c r="AR51" i="16"/>
  <c r="AR49" i="16"/>
  <c r="AS49" i="16" s="1"/>
  <c r="AR52" i="16"/>
  <c r="AR47" i="16"/>
  <c r="AS47" i="16" s="1"/>
  <c r="AR45" i="16"/>
  <c r="AR53" i="16"/>
  <c r="BN15" i="16"/>
  <c r="BO15" i="16" s="1"/>
  <c r="EB16" i="16"/>
  <c r="EC16" i="16" s="1"/>
  <c r="AR34" i="16"/>
  <c r="AS34" i="16" s="1"/>
  <c r="BN33" i="16"/>
  <c r="BO33" i="16" s="1"/>
  <c r="AO11" i="16"/>
  <c r="BN31" i="16"/>
  <c r="BO31" i="16" s="1"/>
  <c r="EC47" i="16"/>
  <c r="AO12" i="16"/>
  <c r="AO28" i="16"/>
  <c r="AR28" i="16" s="1"/>
  <c r="AO23" i="16"/>
  <c r="BN19" i="16"/>
  <c r="BO19" i="16" s="1"/>
  <c r="AR39" i="16"/>
  <c r="AS39" i="16" s="1"/>
  <c r="AO15" i="16"/>
  <c r="BN41" i="16"/>
  <c r="BO41" i="16" s="1"/>
  <c r="BN35" i="16"/>
  <c r="BO35" i="16" s="1"/>
  <c r="AO19" i="16"/>
  <c r="AR19" i="16" s="1"/>
  <c r="AS19" i="16" s="1"/>
  <c r="EC51" i="16"/>
  <c r="CK54" i="16"/>
  <c r="AR31" i="16"/>
  <c r="AS31" i="16" s="1"/>
  <c r="CK50" i="16"/>
  <c r="EC31" i="16"/>
  <c r="AR13" i="16"/>
  <c r="AS13" i="16" s="1"/>
  <c r="BN29" i="16"/>
  <c r="BO29" i="16" s="1"/>
  <c r="BN23" i="16"/>
  <c r="BO23" i="16" s="1"/>
  <c r="BN39" i="16"/>
  <c r="BO39" i="16" s="1"/>
  <c r="AR27" i="16"/>
  <c r="AS27" i="16" s="1"/>
  <c r="BN25" i="16"/>
  <c r="BO25" i="16" s="1"/>
  <c r="BN17" i="16"/>
  <c r="BO17" i="16" s="1"/>
  <c r="AR43" i="16"/>
  <c r="AS43" i="16" s="1"/>
  <c r="BN21" i="16"/>
  <c r="BO21" i="16" s="1"/>
  <c r="BN37" i="16"/>
  <c r="BO37" i="16" s="1"/>
  <c r="EC35" i="16"/>
  <c r="EB20" i="16"/>
  <c r="EC20" i="16" s="1"/>
  <c r="CK46" i="16"/>
  <c r="AO10" i="16"/>
  <c r="AR10" i="16" s="1"/>
  <c r="BN13" i="16"/>
  <c r="BO13" i="16" s="1"/>
  <c r="EC43" i="16"/>
  <c r="DG18" i="16"/>
  <c r="AR42" i="16"/>
  <c r="AS42" i="16" s="1"/>
  <c r="AR26" i="16"/>
  <c r="AS26" i="16" s="1"/>
  <c r="AR14" i="16"/>
  <c r="AS14" i="16" s="1"/>
  <c r="AR16" i="16"/>
  <c r="AS16" i="16" s="1"/>
  <c r="BN27" i="16"/>
  <c r="BO27" i="16" s="1"/>
  <c r="EC39" i="16"/>
  <c r="EC21" i="16"/>
  <c r="EC53" i="16"/>
  <c r="ED53" i="16"/>
  <c r="EC45" i="16"/>
  <c r="ED45" i="16"/>
  <c r="EC37" i="16"/>
  <c r="ED37" i="16"/>
  <c r="EC29" i="16"/>
  <c r="ED29" i="16"/>
  <c r="EC49" i="16"/>
  <c r="ED49" i="16"/>
  <c r="EC41" i="16"/>
  <c r="ED41" i="16"/>
  <c r="EC33" i="16"/>
  <c r="ED33" i="16"/>
  <c r="EC25" i="16"/>
  <c r="DH21" i="16"/>
  <c r="EC15" i="16"/>
  <c r="EC23" i="16"/>
  <c r="EC13" i="16"/>
  <c r="EC14" i="16"/>
  <c r="EC19" i="16"/>
  <c r="DF38" i="16"/>
  <c r="AR40" i="16"/>
  <c r="AS40" i="16" s="1"/>
  <c r="AR18" i="16"/>
  <c r="AS18" i="16" s="1"/>
  <c r="AR22" i="16"/>
  <c r="AS22" i="16" s="1"/>
  <c r="AR41" i="16"/>
  <c r="AS41" i="16" s="1"/>
  <c r="AR38" i="16"/>
  <c r="AS38" i="16" s="1"/>
  <c r="AR36" i="16"/>
  <c r="AS36" i="16" s="1"/>
  <c r="AR20" i="16"/>
  <c r="AR24" i="16"/>
  <c r="AR30" i="16"/>
  <c r="AS30" i="16" s="1"/>
  <c r="AR32" i="16"/>
  <c r="EC52" i="16"/>
  <c r="EC36" i="16"/>
  <c r="EC48" i="16"/>
  <c r="EC32" i="16"/>
  <c r="EC44" i="16"/>
  <c r="EC28" i="16"/>
  <c r="EC40" i="16"/>
  <c r="EC24" i="16"/>
  <c r="AS29" i="16"/>
  <c r="AS21" i="16"/>
  <c r="AS33" i="16"/>
  <c r="AS17" i="16"/>
  <c r="AS35" i="16"/>
  <c r="AS25" i="16"/>
  <c r="DC10" i="16" l="1"/>
  <c r="DD10" i="16" s="1"/>
  <c r="DF11" i="16"/>
  <c r="DG11" i="16" s="1"/>
  <c r="DF46" i="16"/>
  <c r="DD46" i="16"/>
  <c r="DF41" i="16"/>
  <c r="DG41" i="16" s="1"/>
  <c r="DD41" i="16"/>
  <c r="DF39" i="16"/>
  <c r="DG39" i="16" s="1"/>
  <c r="DD39" i="16"/>
  <c r="DF54" i="16"/>
  <c r="DG54" i="16" s="1"/>
  <c r="DD54" i="16"/>
  <c r="DF29" i="16"/>
  <c r="DG29" i="16" s="1"/>
  <c r="DD29" i="16"/>
  <c r="DF25" i="16"/>
  <c r="DG25" i="16" s="1"/>
  <c r="DD25" i="16"/>
  <c r="CJ27" i="16"/>
  <c r="CK27" i="16" s="1"/>
  <c r="CH27" i="16"/>
  <c r="CJ15" i="16"/>
  <c r="CK15" i="16" s="1"/>
  <c r="CH15" i="16"/>
  <c r="CJ35" i="16"/>
  <c r="CK35" i="16" s="1"/>
  <c r="CH35" i="16"/>
  <c r="CJ19" i="16"/>
  <c r="CK19" i="16" s="1"/>
  <c r="CH19" i="16"/>
  <c r="CJ39" i="16"/>
  <c r="CK39" i="16" s="1"/>
  <c r="CH39" i="16"/>
  <c r="CJ23" i="16"/>
  <c r="CK23" i="16" s="1"/>
  <c r="CH23" i="16"/>
  <c r="CJ31" i="16"/>
  <c r="CK31" i="16" s="1"/>
  <c r="CH31" i="16"/>
  <c r="EB22" i="16"/>
  <c r="EC22" i="16" s="1"/>
  <c r="DZ22" i="16"/>
  <c r="EB11" i="16"/>
  <c r="EC11" i="16" s="1"/>
  <c r="DZ11" i="16"/>
  <c r="EB18" i="16"/>
  <c r="EC18" i="16" s="1"/>
  <c r="DZ18" i="16"/>
  <c r="EB17" i="16"/>
  <c r="EC17" i="16" s="1"/>
  <c r="DZ17" i="16"/>
  <c r="DG16" i="16"/>
  <c r="DG19" i="16"/>
  <c r="EC27" i="16"/>
  <c r="AR12" i="16"/>
  <c r="AS12" i="16" s="1"/>
  <c r="DC37" i="16"/>
  <c r="DD37" i="16" s="1"/>
  <c r="CG20" i="16"/>
  <c r="CH20" i="16" s="1"/>
  <c r="DG23" i="16"/>
  <c r="BN30" i="16"/>
  <c r="BO30" i="16" s="1"/>
  <c r="BN22" i="16"/>
  <c r="BO22" i="16" s="1"/>
  <c r="DG12" i="16"/>
  <c r="DG13" i="16"/>
  <c r="DG22" i="16"/>
  <c r="DG15" i="16"/>
  <c r="BN11" i="16"/>
  <c r="BO11" i="16" s="1"/>
  <c r="DF10" i="16"/>
  <c r="CG10" i="16"/>
  <c r="CH10" i="16" s="1"/>
  <c r="CG11" i="16"/>
  <c r="BK10" i="16"/>
  <c r="CJ25" i="16"/>
  <c r="CK25" i="16" s="1"/>
  <c r="DF36" i="16"/>
  <c r="DG36" i="16" s="1"/>
  <c r="CJ26" i="16"/>
  <c r="CK26" i="16" s="1"/>
  <c r="BN12" i="16"/>
  <c r="BO12" i="16" s="1"/>
  <c r="BN36" i="16"/>
  <c r="BO36" i="16" s="1"/>
  <c r="BN44" i="16"/>
  <c r="BO44" i="16" s="1"/>
  <c r="CJ22" i="16"/>
  <c r="CK22" i="16" s="1"/>
  <c r="DG20" i="16"/>
  <c r="CJ42" i="16"/>
  <c r="CK42" i="16" s="1"/>
  <c r="DG17" i="16"/>
  <c r="DF30" i="16"/>
  <c r="DG30" i="16" s="1"/>
  <c r="CJ41" i="16"/>
  <c r="CK41" i="16" s="1"/>
  <c r="CJ21" i="16"/>
  <c r="CK21" i="16" s="1"/>
  <c r="DF24" i="16"/>
  <c r="DG24" i="16" s="1"/>
  <c r="DF32" i="16"/>
  <c r="DG32" i="16" s="1"/>
  <c r="CJ29" i="16"/>
  <c r="CK29" i="16" s="1"/>
  <c r="DF28" i="16"/>
  <c r="DG28" i="16" s="1"/>
  <c r="CJ30" i="16"/>
  <c r="CK30" i="16" s="1"/>
  <c r="BN34" i="16"/>
  <c r="BO34" i="16" s="1"/>
  <c r="DF42" i="16"/>
  <c r="DG42" i="16" s="1"/>
  <c r="BN32" i="16"/>
  <c r="BO32" i="16" s="1"/>
  <c r="BN26" i="16"/>
  <c r="BO26" i="16" s="1"/>
  <c r="DF43" i="16"/>
  <c r="DG43" i="16" s="1"/>
  <c r="CJ12" i="16"/>
  <c r="CK12" i="16" s="1"/>
  <c r="BN40" i="16"/>
  <c r="BO40" i="16" s="1"/>
  <c r="CJ34" i="16"/>
  <c r="CK34" i="16" s="1"/>
  <c r="DF33" i="16"/>
  <c r="DG33" i="16" s="1"/>
  <c r="AR15" i="16"/>
  <c r="AS15" i="16" s="1"/>
  <c r="DF34" i="16"/>
  <c r="DG34" i="16" s="1"/>
  <c r="CJ47" i="16"/>
  <c r="CK47" i="16" s="1"/>
  <c r="BN24" i="16"/>
  <c r="BO24" i="16" s="1"/>
  <c r="BN49" i="16"/>
  <c r="BO49" i="16" s="1"/>
  <c r="DH14" i="16"/>
  <c r="DG14" i="16"/>
  <c r="DF26" i="16"/>
  <c r="DG26" i="16" s="1"/>
  <c r="BN16" i="16"/>
  <c r="BO16" i="16" s="1"/>
  <c r="CJ36" i="16"/>
  <c r="CK36" i="16" s="1"/>
  <c r="CJ49" i="16"/>
  <c r="CK49" i="16" s="1"/>
  <c r="BN53" i="16"/>
  <c r="BO53" i="16" s="1"/>
  <c r="DF52" i="16"/>
  <c r="DG52" i="16" s="1"/>
  <c r="CJ45" i="16"/>
  <c r="CK45" i="16" s="1"/>
  <c r="BN45" i="16"/>
  <c r="BO45" i="16" s="1"/>
  <c r="DF48" i="16"/>
  <c r="DG48" i="16" s="1"/>
  <c r="DF44" i="16"/>
  <c r="DG44" i="16" s="1"/>
  <c r="CJ28" i="16"/>
  <c r="CK28" i="16" s="1"/>
  <c r="BN47" i="16"/>
  <c r="BO47" i="16" s="1"/>
  <c r="CJ51" i="16"/>
  <c r="CK51" i="16" s="1"/>
  <c r="CJ40" i="16"/>
  <c r="CK40" i="16" s="1"/>
  <c r="CJ53" i="16"/>
  <c r="CK53" i="16" s="1"/>
  <c r="DF35" i="16"/>
  <c r="DG35" i="16" s="1"/>
  <c r="CJ37" i="16"/>
  <c r="CK37" i="16" s="1"/>
  <c r="CJ44" i="16"/>
  <c r="CK44" i="16" s="1"/>
  <c r="CJ32" i="16"/>
  <c r="CK32" i="16" s="1"/>
  <c r="BN51" i="16"/>
  <c r="BO51" i="16" s="1"/>
  <c r="CJ33" i="16"/>
  <c r="CK33" i="16" s="1"/>
  <c r="CJ13" i="16"/>
  <c r="CK13" i="16" s="1"/>
  <c r="DF40" i="16"/>
  <c r="DG40" i="16" s="1"/>
  <c r="BN14" i="16"/>
  <c r="BO14" i="16" s="1"/>
  <c r="CJ17" i="16"/>
  <c r="CK17" i="16" s="1"/>
  <c r="BN20" i="16"/>
  <c r="BO20" i="16" s="1"/>
  <c r="CJ18" i="16"/>
  <c r="CK18" i="16" s="1"/>
  <c r="CJ24" i="16"/>
  <c r="CK24" i="16" s="1"/>
  <c r="BN42" i="16"/>
  <c r="BO42" i="16" s="1"/>
  <c r="CJ14" i="16"/>
  <c r="CK14" i="16" s="1"/>
  <c r="CJ43" i="16"/>
  <c r="CK43" i="16" s="1"/>
  <c r="CJ16" i="16"/>
  <c r="CK16" i="16" s="1"/>
  <c r="CJ38" i="16"/>
  <c r="CK38" i="16" s="1"/>
  <c r="AR54" i="16"/>
  <c r="AT48" i="16"/>
  <c r="AT52" i="16"/>
  <c r="AS52" i="16"/>
  <c r="AT50" i="16"/>
  <c r="AS50" i="16"/>
  <c r="AT45" i="16"/>
  <c r="AT49" i="16"/>
  <c r="AT51" i="16"/>
  <c r="AS51" i="16"/>
  <c r="AT53" i="16"/>
  <c r="AS53" i="16"/>
  <c r="AT46" i="16"/>
  <c r="AS46" i="16"/>
  <c r="AS45" i="16"/>
  <c r="AT47" i="16"/>
  <c r="DG46" i="16"/>
  <c r="DF50" i="16"/>
  <c r="AR23" i="16"/>
  <c r="AS23" i="16" s="1"/>
  <c r="AR11" i="16"/>
  <c r="AS11" i="16" s="1"/>
  <c r="DF27" i="16"/>
  <c r="DG27" i="16" s="1"/>
  <c r="AT43" i="16"/>
  <c r="DF31" i="16"/>
  <c r="DG31" i="16" s="1"/>
  <c r="EB10" i="16"/>
  <c r="ED25" i="16" s="1"/>
  <c r="DG38" i="16"/>
  <c r="AT41" i="16"/>
  <c r="AT12" i="16"/>
  <c r="AT36" i="16"/>
  <c r="AS32" i="16"/>
  <c r="AS20" i="16"/>
  <c r="AS24" i="16"/>
  <c r="AS28" i="16"/>
  <c r="AS10" i="16"/>
  <c r="DH11" i="16" l="1"/>
  <c r="DF37" i="16"/>
  <c r="DG37" i="16" s="1"/>
  <c r="CH11" i="16"/>
  <c r="CJ11" i="16" s="1"/>
  <c r="CK11" i="16" s="1"/>
  <c r="DH10" i="16"/>
  <c r="CJ20" i="16"/>
  <c r="CK20" i="16" s="1"/>
  <c r="AT34" i="16"/>
  <c r="AT18" i="16"/>
  <c r="AT33" i="16"/>
  <c r="AT30" i="16"/>
  <c r="AT25" i="16"/>
  <c r="AT35" i="16"/>
  <c r="AT27" i="16"/>
  <c r="AT17" i="16"/>
  <c r="ED24" i="16"/>
  <c r="AT10" i="16"/>
  <c r="AT19" i="16"/>
  <c r="AT28" i="16"/>
  <c r="AT20" i="16"/>
  <c r="ED27" i="16"/>
  <c r="DG10" i="16"/>
  <c r="CJ10" i="16"/>
  <c r="CK10" i="16" s="1"/>
  <c r="BN10" i="16"/>
  <c r="BO10" i="16" s="1"/>
  <c r="CL47" i="16"/>
  <c r="AT11" i="16"/>
  <c r="CL45" i="16"/>
  <c r="CL53" i="16"/>
  <c r="CL49" i="16"/>
  <c r="CL54" i="16"/>
  <c r="CL48" i="16"/>
  <c r="CL46" i="16"/>
  <c r="CL50" i="16"/>
  <c r="CL51" i="16"/>
  <c r="CL52" i="16"/>
  <c r="BP29" i="16"/>
  <c r="BP54" i="16"/>
  <c r="BP53" i="16"/>
  <c r="BP52" i="16"/>
  <c r="BP48" i="16"/>
  <c r="BP50" i="16"/>
  <c r="BP51" i="16"/>
  <c r="BP49" i="16"/>
  <c r="BP45" i="16"/>
  <c r="BP47" i="16"/>
  <c r="BP46" i="16"/>
  <c r="AT54" i="16"/>
  <c r="AS54" i="16"/>
  <c r="DH50" i="16"/>
  <c r="DG50" i="16"/>
  <c r="DH53" i="16"/>
  <c r="DH51" i="16"/>
  <c r="DH52" i="16"/>
  <c r="DH47" i="16"/>
  <c r="DH45" i="16"/>
  <c r="DH54" i="16"/>
  <c r="DH46" i="16"/>
  <c r="DH48" i="16"/>
  <c r="DH49" i="16"/>
  <c r="AT22" i="16"/>
  <c r="AT31" i="16"/>
  <c r="AT15" i="16"/>
  <c r="AT32" i="16"/>
  <c r="AT16" i="16"/>
  <c r="AT26" i="16"/>
  <c r="AT37" i="16"/>
  <c r="AT21" i="16"/>
  <c r="AT44" i="16"/>
  <c r="AT38" i="16"/>
  <c r="AT39" i="16"/>
  <c r="AT23" i="16"/>
  <c r="AT40" i="16"/>
  <c r="AT24" i="16"/>
  <c r="AT42" i="16"/>
  <c r="AT14" i="16"/>
  <c r="AT29" i="16"/>
  <c r="AT13" i="16"/>
  <c r="DH36" i="16"/>
  <c r="DH44" i="16"/>
  <c r="BP44" i="16"/>
  <c r="BP43" i="16"/>
  <c r="DH43" i="16"/>
  <c r="CL44" i="16"/>
  <c r="CL43" i="16"/>
  <c r="DH32" i="16"/>
  <c r="DH40" i="16"/>
  <c r="DH27" i="16"/>
  <c r="DH28" i="16"/>
  <c r="DH26" i="16"/>
  <c r="DH31" i="16"/>
  <c r="DH38" i="16"/>
  <c r="DH34" i="16"/>
  <c r="DH41" i="16"/>
  <c r="DH42" i="16"/>
  <c r="DH29" i="16"/>
  <c r="DH24" i="16"/>
  <c r="DH30" i="16"/>
  <c r="DH35" i="16"/>
  <c r="DH37" i="16"/>
  <c r="DH25" i="16"/>
  <c r="DH39" i="16"/>
  <c r="DH33" i="16"/>
  <c r="BP27" i="16"/>
  <c r="BP34" i="16"/>
  <c r="BP11" i="16"/>
  <c r="BP14" i="16"/>
  <c r="BP16" i="16"/>
  <c r="BP13" i="16"/>
  <c r="BP31" i="16"/>
  <c r="BP15" i="16"/>
  <c r="BP36" i="16"/>
  <c r="BP20" i="16"/>
  <c r="BP38" i="16"/>
  <c r="BP22" i="16"/>
  <c r="BP33" i="16"/>
  <c r="BP17" i="16"/>
  <c r="BP35" i="16"/>
  <c r="BP19" i="16"/>
  <c r="BP40" i="16"/>
  <c r="BP24" i="16"/>
  <c r="BP42" i="16"/>
  <c r="BP26" i="16"/>
  <c r="BP37" i="16"/>
  <c r="BP21" i="16"/>
  <c r="BP39" i="16"/>
  <c r="BP23" i="16"/>
  <c r="BP18" i="16"/>
  <c r="BP28" i="16"/>
  <c r="BP12" i="16"/>
  <c r="BP30" i="16"/>
  <c r="BP41" i="16"/>
  <c r="BP25" i="16"/>
  <c r="EC10" i="16"/>
  <c r="ED10" i="16"/>
  <c r="ED14" i="16"/>
  <c r="ED23" i="16"/>
  <c r="ED22" i="16"/>
  <c r="ED16" i="16"/>
  <c r="ED17" i="16"/>
  <c r="ED21" i="16"/>
  <c r="ED11" i="16"/>
  <c r="ED13" i="16"/>
  <c r="ED12" i="16"/>
  <c r="ED15" i="16"/>
  <c r="ED19" i="16"/>
  <c r="ED18" i="16"/>
  <c r="ED20" i="16"/>
  <c r="CL16" i="16"/>
  <c r="CL20" i="16"/>
  <c r="CL32" i="16"/>
  <c r="CL36" i="16"/>
  <c r="CL40" i="16"/>
  <c r="CL15" i="16"/>
  <c r="CL27" i="16"/>
  <c r="CL31" i="16"/>
  <c r="CL35" i="16"/>
  <c r="CL39" i="16"/>
  <c r="CL21" i="16"/>
  <c r="CL33" i="16"/>
  <c r="CL41" i="16"/>
  <c r="CL14" i="16"/>
  <c r="CL18" i="16"/>
  <c r="CL22" i="16"/>
  <c r="CL26" i="16"/>
  <c r="CL30" i="16"/>
  <c r="CL34" i="16"/>
  <c r="CL38" i="16"/>
  <c r="CL42" i="16"/>
  <c r="CL17" i="16"/>
  <c r="CL29" i="16"/>
  <c r="CL37" i="16"/>
  <c r="BP10" i="16" l="1"/>
  <c r="CL11" i="16"/>
  <c r="CL10" i="16"/>
  <c r="BP32" i="16"/>
  <c r="CL23" i="16"/>
  <c r="CL25" i="16"/>
  <c r="CL28" i="16"/>
  <c r="CL12" i="16"/>
  <c r="CL19" i="16"/>
  <c r="CL24" i="16"/>
  <c r="CL13" i="16"/>
  <c r="N11" i="16"/>
  <c r="O11" i="16"/>
  <c r="N12" i="16"/>
  <c r="O12" i="16"/>
  <c r="N13" i="16"/>
  <c r="O13" i="16"/>
  <c r="N14" i="16"/>
  <c r="O14" i="16"/>
  <c r="N15" i="16"/>
  <c r="O15" i="16"/>
  <c r="N16" i="16"/>
  <c r="O16" i="16"/>
  <c r="N17" i="16"/>
  <c r="O17" i="16"/>
  <c r="N18" i="16"/>
  <c r="O18" i="16"/>
  <c r="N19" i="16"/>
  <c r="O19" i="16"/>
  <c r="N20" i="16"/>
  <c r="O20" i="16"/>
  <c r="N21" i="16"/>
  <c r="O21" i="16"/>
  <c r="N22" i="16"/>
  <c r="O22" i="16"/>
  <c r="N23" i="16"/>
  <c r="O23" i="16"/>
  <c r="N24" i="16"/>
  <c r="O24" i="16"/>
  <c r="N25" i="16"/>
  <c r="O25" i="16"/>
  <c r="N26" i="16"/>
  <c r="O26" i="16"/>
  <c r="N27" i="16"/>
  <c r="O27" i="16"/>
  <c r="N28" i="16"/>
  <c r="O28" i="16"/>
  <c r="N29" i="16"/>
  <c r="O29" i="16"/>
  <c r="N30" i="16"/>
  <c r="O30" i="16"/>
  <c r="N31" i="16"/>
  <c r="O31" i="16"/>
  <c r="N32" i="16"/>
  <c r="O32" i="16"/>
  <c r="N33" i="16"/>
  <c r="O33" i="16"/>
  <c r="N34" i="16"/>
  <c r="O34" i="16"/>
  <c r="N35" i="16"/>
  <c r="O35" i="16"/>
  <c r="N36" i="16"/>
  <c r="O36" i="16"/>
  <c r="N37" i="16"/>
  <c r="O37" i="16"/>
  <c r="N38" i="16"/>
  <c r="O38" i="16"/>
  <c r="N39" i="16"/>
  <c r="O39" i="16"/>
  <c r="N40" i="16"/>
  <c r="O40" i="16"/>
  <c r="N41" i="16"/>
  <c r="O41" i="16"/>
  <c r="N42" i="16"/>
  <c r="O42" i="16"/>
  <c r="N43" i="16"/>
  <c r="O43" i="16"/>
  <c r="N44" i="16"/>
  <c r="O44" i="16"/>
  <c r="N45" i="16"/>
  <c r="O45" i="16"/>
  <c r="N46" i="16"/>
  <c r="O46" i="16"/>
  <c r="N47" i="16"/>
  <c r="O47" i="16"/>
  <c r="N48" i="16"/>
  <c r="O48" i="16"/>
  <c r="N49" i="16"/>
  <c r="O49" i="16"/>
  <c r="N50" i="16"/>
  <c r="O50" i="16"/>
  <c r="N51" i="16"/>
  <c r="O51" i="16"/>
  <c r="N52" i="16"/>
  <c r="O52" i="16"/>
  <c r="N53" i="16"/>
  <c r="O53" i="16"/>
  <c r="N54" i="16"/>
  <c r="O54" i="16"/>
  <c r="O10" i="16"/>
  <c r="U10" i="16" s="1"/>
  <c r="N10" i="16"/>
  <c r="K11" i="16"/>
  <c r="L11" i="16"/>
  <c r="K12" i="16"/>
  <c r="L12" i="16"/>
  <c r="K13" i="16"/>
  <c r="L13" i="16"/>
  <c r="K14" i="16"/>
  <c r="L14" i="16"/>
  <c r="K15" i="16"/>
  <c r="L15" i="16"/>
  <c r="K16" i="16"/>
  <c r="L16" i="16"/>
  <c r="K17" i="16"/>
  <c r="L17" i="16"/>
  <c r="K18" i="16"/>
  <c r="L18" i="16"/>
  <c r="K19" i="16"/>
  <c r="L19" i="16"/>
  <c r="K20" i="16"/>
  <c r="L20" i="16"/>
  <c r="K21" i="16"/>
  <c r="L21" i="16"/>
  <c r="K22" i="16"/>
  <c r="L22" i="16"/>
  <c r="K23" i="16"/>
  <c r="L23" i="16"/>
  <c r="K24" i="16"/>
  <c r="L24" i="16"/>
  <c r="K25" i="16"/>
  <c r="L25" i="16"/>
  <c r="K26" i="16"/>
  <c r="L26" i="16"/>
  <c r="K27" i="16"/>
  <c r="L27" i="16"/>
  <c r="K28" i="16"/>
  <c r="L28" i="16"/>
  <c r="K29" i="16"/>
  <c r="L29" i="16"/>
  <c r="K30" i="16"/>
  <c r="L30" i="16"/>
  <c r="K31" i="16"/>
  <c r="L31" i="16"/>
  <c r="K32" i="16"/>
  <c r="L32" i="16"/>
  <c r="K33" i="16"/>
  <c r="L33" i="16"/>
  <c r="K34" i="16"/>
  <c r="L34" i="16"/>
  <c r="K35" i="16"/>
  <c r="L35" i="16"/>
  <c r="K36" i="16"/>
  <c r="L36" i="16"/>
  <c r="K37" i="16"/>
  <c r="L37" i="16"/>
  <c r="K38" i="16"/>
  <c r="L38" i="16"/>
  <c r="K39" i="16"/>
  <c r="L39" i="16"/>
  <c r="K40" i="16"/>
  <c r="L40" i="16"/>
  <c r="K41" i="16"/>
  <c r="L41" i="16"/>
  <c r="K42" i="16"/>
  <c r="L42" i="16"/>
  <c r="K43" i="16"/>
  <c r="L43" i="16"/>
  <c r="K44" i="16"/>
  <c r="L44" i="16"/>
  <c r="K45" i="16"/>
  <c r="L45" i="16"/>
  <c r="K46" i="16"/>
  <c r="L46" i="16"/>
  <c r="K47" i="16"/>
  <c r="L47" i="16"/>
  <c r="K48" i="16"/>
  <c r="L48" i="16"/>
  <c r="K49" i="16"/>
  <c r="L49" i="16"/>
  <c r="K50" i="16"/>
  <c r="L50" i="16"/>
  <c r="K51" i="16"/>
  <c r="L51" i="16"/>
  <c r="K52" i="16"/>
  <c r="L52" i="16"/>
  <c r="K53" i="16"/>
  <c r="L53" i="16"/>
  <c r="K54" i="16"/>
  <c r="L54" i="16"/>
  <c r="M19" i="16"/>
  <c r="M11" i="16"/>
  <c r="L10" i="16"/>
  <c r="K10" i="16"/>
  <c r="E10" i="16"/>
  <c r="C11" i="16"/>
  <c r="D11" i="16"/>
  <c r="C12" i="16"/>
  <c r="D12" i="16"/>
  <c r="C13" i="16"/>
  <c r="D13" i="16"/>
  <c r="C14" i="16"/>
  <c r="D14" i="16"/>
  <c r="C15" i="16"/>
  <c r="D15" i="16"/>
  <c r="C16" i="16"/>
  <c r="D16" i="16"/>
  <c r="C17" i="16"/>
  <c r="D17" i="16"/>
  <c r="C18" i="16"/>
  <c r="D18" i="16"/>
  <c r="C19" i="16"/>
  <c r="D19" i="16"/>
  <c r="C20" i="16"/>
  <c r="D20" i="16"/>
  <c r="C21" i="16"/>
  <c r="D21" i="16"/>
  <c r="C22" i="16"/>
  <c r="D22" i="16"/>
  <c r="C23" i="16"/>
  <c r="D23" i="16"/>
  <c r="C24" i="16"/>
  <c r="D24" i="16"/>
  <c r="C25" i="16"/>
  <c r="D25" i="16"/>
  <c r="C26" i="16"/>
  <c r="D26" i="16"/>
  <c r="C27" i="16"/>
  <c r="D27" i="16"/>
  <c r="C28" i="16"/>
  <c r="D28" i="16"/>
  <c r="C29" i="16"/>
  <c r="D29" i="16"/>
  <c r="C30" i="16"/>
  <c r="D30" i="16"/>
  <c r="C31" i="16"/>
  <c r="D31" i="16"/>
  <c r="C32" i="16"/>
  <c r="D32" i="16"/>
  <c r="C33" i="16"/>
  <c r="D33" i="16"/>
  <c r="C34" i="16"/>
  <c r="D34" i="16"/>
  <c r="C35" i="16"/>
  <c r="D35" i="16"/>
  <c r="C36" i="16"/>
  <c r="D36" i="16"/>
  <c r="C37" i="16"/>
  <c r="D37" i="16"/>
  <c r="C38" i="16"/>
  <c r="D38" i="16"/>
  <c r="C39" i="16"/>
  <c r="D39" i="16"/>
  <c r="C40" i="16"/>
  <c r="D40" i="16"/>
  <c r="C41" i="16"/>
  <c r="D41" i="16"/>
  <c r="C42" i="16"/>
  <c r="D42" i="16"/>
  <c r="C43" i="16"/>
  <c r="D43" i="16"/>
  <c r="C44" i="16"/>
  <c r="E44" i="16" s="1"/>
  <c r="D44" i="16"/>
  <c r="C45" i="16"/>
  <c r="D45" i="16"/>
  <c r="C46" i="16"/>
  <c r="D46" i="16"/>
  <c r="C47" i="16"/>
  <c r="D47" i="16"/>
  <c r="C48" i="16"/>
  <c r="D48" i="16"/>
  <c r="C49" i="16"/>
  <c r="D49" i="16"/>
  <c r="C50" i="16"/>
  <c r="D50" i="16"/>
  <c r="C51" i="16"/>
  <c r="D51" i="16"/>
  <c r="C52" i="16"/>
  <c r="D52" i="16"/>
  <c r="C53" i="16"/>
  <c r="D53" i="16"/>
  <c r="C54" i="16"/>
  <c r="E54" i="16" s="1"/>
  <c r="D54" i="16"/>
  <c r="F11" i="16"/>
  <c r="G11" i="16"/>
  <c r="F12" i="16"/>
  <c r="G12" i="16"/>
  <c r="F13" i="16"/>
  <c r="G13" i="16"/>
  <c r="F14" i="16"/>
  <c r="G14" i="16"/>
  <c r="U14" i="16" s="1"/>
  <c r="F15" i="16"/>
  <c r="G15" i="16"/>
  <c r="F16" i="16"/>
  <c r="G16" i="16"/>
  <c r="U16" i="16" s="1"/>
  <c r="F17" i="16"/>
  <c r="G17" i="16"/>
  <c r="F18" i="16"/>
  <c r="G18" i="16"/>
  <c r="F19" i="16"/>
  <c r="G19" i="16"/>
  <c r="F20" i="16"/>
  <c r="G20" i="16"/>
  <c r="U20" i="16" s="1"/>
  <c r="F21" i="16"/>
  <c r="G21" i="16"/>
  <c r="F22" i="16"/>
  <c r="G22" i="16"/>
  <c r="U22" i="16" s="1"/>
  <c r="F23" i="16"/>
  <c r="G23" i="16"/>
  <c r="F24" i="16"/>
  <c r="G24" i="16"/>
  <c r="F25" i="16"/>
  <c r="G25" i="16"/>
  <c r="F26" i="16"/>
  <c r="G26" i="16"/>
  <c r="U26" i="16" s="1"/>
  <c r="F27" i="16"/>
  <c r="G27" i="16"/>
  <c r="F28" i="16"/>
  <c r="G28" i="16"/>
  <c r="U28" i="16" s="1"/>
  <c r="F29" i="16"/>
  <c r="G29" i="16"/>
  <c r="F30" i="16"/>
  <c r="G30" i="16"/>
  <c r="F31" i="16"/>
  <c r="G31" i="16"/>
  <c r="F32" i="16"/>
  <c r="G32" i="16"/>
  <c r="U32" i="16" s="1"/>
  <c r="F33" i="16"/>
  <c r="G33" i="16"/>
  <c r="F34" i="16"/>
  <c r="G34" i="16"/>
  <c r="U34" i="16" s="1"/>
  <c r="F35" i="16"/>
  <c r="G35" i="16"/>
  <c r="F36" i="16"/>
  <c r="G36" i="16"/>
  <c r="F37" i="16"/>
  <c r="G37" i="16"/>
  <c r="F38" i="16"/>
  <c r="G38" i="16"/>
  <c r="U38" i="16" s="1"/>
  <c r="F39" i="16"/>
  <c r="G39" i="16"/>
  <c r="F40" i="16"/>
  <c r="G40" i="16"/>
  <c r="U40" i="16" s="1"/>
  <c r="F41" i="16"/>
  <c r="G41" i="16"/>
  <c r="F42" i="16"/>
  <c r="G42" i="16"/>
  <c r="U42" i="16" s="1"/>
  <c r="F43" i="16"/>
  <c r="G43" i="16"/>
  <c r="F44" i="16"/>
  <c r="G44" i="16"/>
  <c r="U44" i="16" s="1"/>
  <c r="F45" i="16"/>
  <c r="G45" i="16"/>
  <c r="U45" i="16" s="1"/>
  <c r="F46" i="16"/>
  <c r="G46" i="16"/>
  <c r="U46" i="16" s="1"/>
  <c r="F47" i="16"/>
  <c r="G47" i="16"/>
  <c r="U47" i="16" s="1"/>
  <c r="F48" i="16"/>
  <c r="G48" i="16"/>
  <c r="U48" i="16" s="1"/>
  <c r="F49" i="16"/>
  <c r="G49" i="16"/>
  <c r="U49" i="16" s="1"/>
  <c r="F50" i="16"/>
  <c r="G50" i="16"/>
  <c r="U50" i="16" s="1"/>
  <c r="F51" i="16"/>
  <c r="G51" i="16"/>
  <c r="U51" i="16" s="1"/>
  <c r="F52" i="16"/>
  <c r="G52" i="16"/>
  <c r="U52" i="16" s="1"/>
  <c r="F53" i="16"/>
  <c r="G53" i="16"/>
  <c r="U53" i="16" s="1"/>
  <c r="F54" i="16"/>
  <c r="G54" i="16"/>
  <c r="U54" i="16" s="1"/>
  <c r="W67" i="14"/>
  <c r="W66" i="14"/>
  <c r="W65" i="14"/>
  <c r="W64" i="14"/>
  <c r="W63" i="14"/>
  <c r="W62" i="14"/>
  <c r="O67" i="12"/>
  <c r="O66" i="12"/>
  <c r="O65" i="12"/>
  <c r="O64" i="12"/>
  <c r="O63" i="12"/>
  <c r="O62" i="12"/>
  <c r="O67" i="11"/>
  <c r="O66" i="11"/>
  <c r="O65" i="11"/>
  <c r="O64" i="11"/>
  <c r="O63" i="11"/>
  <c r="O62" i="11"/>
  <c r="W67" i="10"/>
  <c r="W66" i="10"/>
  <c r="W65" i="10"/>
  <c r="W64" i="10"/>
  <c r="W63" i="10"/>
  <c r="W62" i="10"/>
  <c r="O67" i="7"/>
  <c r="O66" i="7"/>
  <c r="O65" i="7"/>
  <c r="O64" i="7"/>
  <c r="O63" i="7"/>
  <c r="O62" i="7"/>
  <c r="O67" i="3"/>
  <c r="O66" i="3"/>
  <c r="O65" i="3"/>
  <c r="O64" i="3"/>
  <c r="O63" i="3"/>
  <c r="O62" i="3"/>
  <c r="T49" i="14"/>
  <c r="AB49" i="14" s="1"/>
  <c r="Q49" i="14"/>
  <c r="AA49" i="14" s="1"/>
  <c r="N49" i="14"/>
  <c r="K49" i="14"/>
  <c r="Y49" i="14" s="1"/>
  <c r="H49" i="14"/>
  <c r="X49" i="14" s="1"/>
  <c r="E49" i="14"/>
  <c r="W49" i="14" s="1"/>
  <c r="T48" i="14"/>
  <c r="AB48" i="14" s="1"/>
  <c r="Q48" i="14"/>
  <c r="AA48" i="14" s="1"/>
  <c r="N48" i="14"/>
  <c r="Z48" i="14" s="1"/>
  <c r="K48" i="14"/>
  <c r="H48" i="14"/>
  <c r="X48" i="14" s="1"/>
  <c r="E48" i="14"/>
  <c r="W48" i="14" s="1"/>
  <c r="T47" i="14"/>
  <c r="AB47" i="14" s="1"/>
  <c r="Q47" i="14"/>
  <c r="AA47" i="14" s="1"/>
  <c r="N47" i="14"/>
  <c r="Z47" i="14" s="1"/>
  <c r="K47" i="14"/>
  <c r="Y47" i="14" s="1"/>
  <c r="H47" i="14"/>
  <c r="X47" i="14" s="1"/>
  <c r="E47" i="14"/>
  <c r="W47" i="14" s="1"/>
  <c r="AC47" i="14" s="1"/>
  <c r="AD47" i="14" s="1"/>
  <c r="T46" i="14"/>
  <c r="AB46" i="14" s="1"/>
  <c r="Q46" i="14"/>
  <c r="N46" i="14"/>
  <c r="Z46" i="14" s="1"/>
  <c r="K46" i="14"/>
  <c r="Y46" i="14" s="1"/>
  <c r="H46" i="14"/>
  <c r="X46" i="14" s="1"/>
  <c r="E46" i="14"/>
  <c r="T45" i="14"/>
  <c r="AB45" i="14" s="1"/>
  <c r="Q45" i="14"/>
  <c r="AA45" i="14" s="1"/>
  <c r="N45" i="14"/>
  <c r="Z45" i="14" s="1"/>
  <c r="K45" i="14"/>
  <c r="Y45" i="14" s="1"/>
  <c r="H45" i="14"/>
  <c r="X45" i="14" s="1"/>
  <c r="E45" i="14"/>
  <c r="W45" i="14" s="1"/>
  <c r="T44" i="14"/>
  <c r="AB44" i="14" s="1"/>
  <c r="Q44" i="14"/>
  <c r="AA44" i="14" s="1"/>
  <c r="N44" i="14"/>
  <c r="Z44" i="14" s="1"/>
  <c r="K44" i="14"/>
  <c r="Y44" i="14" s="1"/>
  <c r="H44" i="14"/>
  <c r="X44" i="14" s="1"/>
  <c r="E44" i="14"/>
  <c r="W44" i="14" s="1"/>
  <c r="T43" i="14"/>
  <c r="AB43" i="14" s="1"/>
  <c r="Q43" i="14"/>
  <c r="AA43" i="14" s="1"/>
  <c r="N43" i="14"/>
  <c r="Z43" i="14" s="1"/>
  <c r="K43" i="14"/>
  <c r="Y43" i="14" s="1"/>
  <c r="H43" i="14"/>
  <c r="X43" i="14" s="1"/>
  <c r="E43" i="14"/>
  <c r="W43" i="14" s="1"/>
  <c r="T42" i="14"/>
  <c r="AB42" i="14" s="1"/>
  <c r="Q42" i="14"/>
  <c r="AA42" i="14" s="1"/>
  <c r="N42" i="14"/>
  <c r="Z42" i="14" s="1"/>
  <c r="K42" i="14"/>
  <c r="Y42" i="14" s="1"/>
  <c r="H42" i="14"/>
  <c r="X42" i="14" s="1"/>
  <c r="E42" i="14"/>
  <c r="W42" i="14" s="1"/>
  <c r="T41" i="14"/>
  <c r="AB41" i="14" s="1"/>
  <c r="Q41" i="14"/>
  <c r="AA41" i="14" s="1"/>
  <c r="N41" i="14"/>
  <c r="K41" i="14"/>
  <c r="Y41" i="14" s="1"/>
  <c r="H41" i="14"/>
  <c r="X41" i="14" s="1"/>
  <c r="E41" i="14"/>
  <c r="W41" i="14" s="1"/>
  <c r="T40" i="14"/>
  <c r="AB40" i="14" s="1"/>
  <c r="Q40" i="14"/>
  <c r="AA40" i="14" s="1"/>
  <c r="N40" i="14"/>
  <c r="Z40" i="14" s="1"/>
  <c r="K40" i="14"/>
  <c r="Y40" i="14" s="1"/>
  <c r="H40" i="14"/>
  <c r="X40" i="14" s="1"/>
  <c r="E40" i="14"/>
  <c r="W40" i="14" s="1"/>
  <c r="T39" i="14"/>
  <c r="AB39" i="14" s="1"/>
  <c r="Q39" i="14"/>
  <c r="AA39" i="14" s="1"/>
  <c r="N39" i="14"/>
  <c r="Z39" i="14" s="1"/>
  <c r="K39" i="14"/>
  <c r="Y39" i="14" s="1"/>
  <c r="H39" i="14"/>
  <c r="X39" i="14" s="1"/>
  <c r="E39" i="14"/>
  <c r="W39" i="14" s="1"/>
  <c r="T38" i="14"/>
  <c r="AB38" i="14" s="1"/>
  <c r="Q38" i="14"/>
  <c r="N38" i="14"/>
  <c r="Z38" i="14" s="1"/>
  <c r="K38" i="14"/>
  <c r="Y38" i="14" s="1"/>
  <c r="H38" i="14"/>
  <c r="X38" i="14" s="1"/>
  <c r="E38" i="14"/>
  <c r="W38" i="14" s="1"/>
  <c r="T37" i="14"/>
  <c r="AB37" i="14" s="1"/>
  <c r="Q37" i="14"/>
  <c r="AA37" i="14" s="1"/>
  <c r="N37" i="14"/>
  <c r="K37" i="14"/>
  <c r="Y37" i="14" s="1"/>
  <c r="H37" i="14"/>
  <c r="X37" i="14" s="1"/>
  <c r="E37" i="14"/>
  <c r="W37" i="14" s="1"/>
  <c r="T36" i="14"/>
  <c r="AB36" i="14" s="1"/>
  <c r="Q36" i="14"/>
  <c r="N36" i="14"/>
  <c r="Z36" i="14" s="1"/>
  <c r="K36" i="14"/>
  <c r="H36" i="14"/>
  <c r="X36" i="14" s="1"/>
  <c r="E36" i="14"/>
  <c r="W36" i="14" s="1"/>
  <c r="T35" i="14"/>
  <c r="AB35" i="14" s="1"/>
  <c r="Q35" i="14"/>
  <c r="AA35" i="14" s="1"/>
  <c r="N35" i="14"/>
  <c r="Z35" i="14" s="1"/>
  <c r="K35" i="14"/>
  <c r="Y35" i="14" s="1"/>
  <c r="H35" i="14"/>
  <c r="X35" i="14" s="1"/>
  <c r="E35" i="14"/>
  <c r="W35" i="14" s="1"/>
  <c r="T34" i="14"/>
  <c r="AB34" i="14" s="1"/>
  <c r="Q34" i="14"/>
  <c r="AA34" i="14" s="1"/>
  <c r="N34" i="14"/>
  <c r="Z34" i="14" s="1"/>
  <c r="K34" i="14"/>
  <c r="Y34" i="14" s="1"/>
  <c r="H34" i="14"/>
  <c r="X34" i="14" s="1"/>
  <c r="E34" i="14"/>
  <c r="W34" i="14" s="1"/>
  <c r="T33" i="14"/>
  <c r="AB33" i="14" s="1"/>
  <c r="Q33" i="14"/>
  <c r="AA33" i="14" s="1"/>
  <c r="N33" i="14"/>
  <c r="Z33" i="14" s="1"/>
  <c r="K33" i="14"/>
  <c r="Y33" i="14" s="1"/>
  <c r="H33" i="14"/>
  <c r="X33" i="14" s="1"/>
  <c r="E33" i="14"/>
  <c r="W33" i="14" s="1"/>
  <c r="T32" i="14"/>
  <c r="AB32" i="14" s="1"/>
  <c r="Q32" i="14"/>
  <c r="AA32" i="14" s="1"/>
  <c r="N32" i="14"/>
  <c r="Z32" i="14" s="1"/>
  <c r="K32" i="14"/>
  <c r="Y32" i="14" s="1"/>
  <c r="H32" i="14"/>
  <c r="X32" i="14" s="1"/>
  <c r="E32" i="14"/>
  <c r="W32" i="14" s="1"/>
  <c r="T31" i="14"/>
  <c r="AB31" i="14" s="1"/>
  <c r="Q31" i="14"/>
  <c r="AA31" i="14" s="1"/>
  <c r="N31" i="14"/>
  <c r="Z31" i="14" s="1"/>
  <c r="K31" i="14"/>
  <c r="Y31" i="14" s="1"/>
  <c r="H31" i="14"/>
  <c r="X31" i="14" s="1"/>
  <c r="E31" i="14"/>
  <c r="W31" i="14" s="1"/>
  <c r="T30" i="14"/>
  <c r="AB30" i="14" s="1"/>
  <c r="Q30" i="14"/>
  <c r="N30" i="14"/>
  <c r="Z30" i="14" s="1"/>
  <c r="K30" i="14"/>
  <c r="Y30" i="14" s="1"/>
  <c r="H30" i="14"/>
  <c r="X30" i="14" s="1"/>
  <c r="E30" i="14"/>
  <c r="W30" i="14" s="1"/>
  <c r="T29" i="14"/>
  <c r="AB29" i="14" s="1"/>
  <c r="Q29" i="14"/>
  <c r="AA29" i="14" s="1"/>
  <c r="N29" i="14"/>
  <c r="Z29" i="14" s="1"/>
  <c r="K29" i="14"/>
  <c r="Y29" i="14" s="1"/>
  <c r="H29" i="14"/>
  <c r="X29" i="14" s="1"/>
  <c r="E29" i="14"/>
  <c r="W29" i="14" s="1"/>
  <c r="T28" i="14"/>
  <c r="AB28" i="14" s="1"/>
  <c r="Q28" i="14"/>
  <c r="AA28" i="14" s="1"/>
  <c r="N28" i="14"/>
  <c r="Z28" i="14" s="1"/>
  <c r="K28" i="14"/>
  <c r="Y28" i="14" s="1"/>
  <c r="H28" i="14"/>
  <c r="X28" i="14" s="1"/>
  <c r="E28" i="14"/>
  <c r="W28" i="14" s="1"/>
  <c r="T27" i="14"/>
  <c r="AB27" i="14" s="1"/>
  <c r="Q27" i="14"/>
  <c r="AA27" i="14" s="1"/>
  <c r="N27" i="14"/>
  <c r="Z27" i="14" s="1"/>
  <c r="K27" i="14"/>
  <c r="Y27" i="14" s="1"/>
  <c r="H27" i="14"/>
  <c r="X27" i="14" s="1"/>
  <c r="E27" i="14"/>
  <c r="W27" i="14" s="1"/>
  <c r="T26" i="14"/>
  <c r="AB26" i="14" s="1"/>
  <c r="Q26" i="14"/>
  <c r="AA26" i="14" s="1"/>
  <c r="N26" i="14"/>
  <c r="Z26" i="14" s="1"/>
  <c r="K26" i="14"/>
  <c r="Y26" i="14" s="1"/>
  <c r="H26" i="14"/>
  <c r="X26" i="14" s="1"/>
  <c r="E26" i="14"/>
  <c r="W26" i="14" s="1"/>
  <c r="T25" i="14"/>
  <c r="AB25" i="14" s="1"/>
  <c r="Q25" i="14"/>
  <c r="AA25" i="14" s="1"/>
  <c r="N25" i="14"/>
  <c r="Z25" i="14" s="1"/>
  <c r="K25" i="14"/>
  <c r="Y25" i="14" s="1"/>
  <c r="H25" i="14"/>
  <c r="X25" i="14" s="1"/>
  <c r="E25" i="14"/>
  <c r="W25" i="14" s="1"/>
  <c r="T24" i="14"/>
  <c r="AB24" i="14" s="1"/>
  <c r="Q24" i="14"/>
  <c r="AA24" i="14" s="1"/>
  <c r="N24" i="14"/>
  <c r="Z24" i="14" s="1"/>
  <c r="K24" i="14"/>
  <c r="Y24" i="14" s="1"/>
  <c r="H24" i="14"/>
  <c r="X24" i="14" s="1"/>
  <c r="E24" i="14"/>
  <c r="W24" i="14" s="1"/>
  <c r="T23" i="14"/>
  <c r="AB23" i="14" s="1"/>
  <c r="Q23" i="14"/>
  <c r="AA23" i="14" s="1"/>
  <c r="N23" i="14"/>
  <c r="Z23" i="14" s="1"/>
  <c r="K23" i="14"/>
  <c r="H23" i="14"/>
  <c r="X23" i="14" s="1"/>
  <c r="E23" i="14"/>
  <c r="W23" i="14" s="1"/>
  <c r="T22" i="14"/>
  <c r="AB22" i="14" s="1"/>
  <c r="Q22" i="14"/>
  <c r="N22" i="14"/>
  <c r="Z22" i="14" s="1"/>
  <c r="K22" i="14"/>
  <c r="Y22" i="14" s="1"/>
  <c r="H22" i="14"/>
  <c r="X22" i="14" s="1"/>
  <c r="E22" i="14"/>
  <c r="W22" i="14" s="1"/>
  <c r="T21" i="14"/>
  <c r="AB21" i="14" s="1"/>
  <c r="Q21" i="14"/>
  <c r="AA21" i="14" s="1"/>
  <c r="N21" i="14"/>
  <c r="Z21" i="14" s="1"/>
  <c r="K21" i="14"/>
  <c r="Y21" i="14" s="1"/>
  <c r="H21" i="14"/>
  <c r="X21" i="14" s="1"/>
  <c r="E21" i="14"/>
  <c r="W21" i="14" s="1"/>
  <c r="T20" i="14"/>
  <c r="AB20" i="14" s="1"/>
  <c r="Q20" i="14"/>
  <c r="AA20" i="14" s="1"/>
  <c r="N20" i="14"/>
  <c r="Z20" i="14" s="1"/>
  <c r="K20" i="14"/>
  <c r="Y20" i="14" s="1"/>
  <c r="H20" i="14"/>
  <c r="X20" i="14" s="1"/>
  <c r="E20" i="14"/>
  <c r="W20" i="14" s="1"/>
  <c r="T19" i="14"/>
  <c r="AB19" i="14" s="1"/>
  <c r="Q19" i="14"/>
  <c r="AA19" i="14" s="1"/>
  <c r="N19" i="14"/>
  <c r="Z19" i="14" s="1"/>
  <c r="K19" i="14"/>
  <c r="Y19" i="14" s="1"/>
  <c r="H19" i="14"/>
  <c r="X19" i="14" s="1"/>
  <c r="E19" i="14"/>
  <c r="W19" i="14" s="1"/>
  <c r="T18" i="14"/>
  <c r="AB18" i="14" s="1"/>
  <c r="Q18" i="14"/>
  <c r="AA18" i="14" s="1"/>
  <c r="N18" i="14"/>
  <c r="Z18" i="14" s="1"/>
  <c r="K18" i="14"/>
  <c r="Y18" i="14" s="1"/>
  <c r="H18" i="14"/>
  <c r="X18" i="14" s="1"/>
  <c r="E18" i="14"/>
  <c r="W18" i="14" s="1"/>
  <c r="T17" i="14"/>
  <c r="AB17" i="14" s="1"/>
  <c r="Q17" i="14"/>
  <c r="AA17" i="14" s="1"/>
  <c r="N17" i="14"/>
  <c r="Z17" i="14" s="1"/>
  <c r="K17" i="14"/>
  <c r="Y17" i="14" s="1"/>
  <c r="H17" i="14"/>
  <c r="X17" i="14" s="1"/>
  <c r="E17" i="14"/>
  <c r="W17" i="14" s="1"/>
  <c r="T16" i="14"/>
  <c r="AB16" i="14" s="1"/>
  <c r="Q16" i="14"/>
  <c r="N16" i="14"/>
  <c r="Z16" i="14" s="1"/>
  <c r="K16" i="14"/>
  <c r="Y16" i="14" s="1"/>
  <c r="H16" i="14"/>
  <c r="X16" i="14" s="1"/>
  <c r="E16" i="14"/>
  <c r="W16" i="14" s="1"/>
  <c r="T15" i="14"/>
  <c r="AB15" i="14" s="1"/>
  <c r="Q15" i="14"/>
  <c r="AA15" i="14" s="1"/>
  <c r="N15" i="14"/>
  <c r="Z15" i="14" s="1"/>
  <c r="K15" i="14"/>
  <c r="Y15" i="14" s="1"/>
  <c r="H15" i="14"/>
  <c r="X15" i="14" s="1"/>
  <c r="E15" i="14"/>
  <c r="W15" i="14" s="1"/>
  <c r="T14" i="14"/>
  <c r="AB14" i="14" s="1"/>
  <c r="Q14" i="14"/>
  <c r="AA14" i="14" s="1"/>
  <c r="N14" i="14"/>
  <c r="Z14" i="14" s="1"/>
  <c r="K14" i="14"/>
  <c r="Y14" i="14" s="1"/>
  <c r="H14" i="14"/>
  <c r="X14" i="14" s="1"/>
  <c r="E14" i="14"/>
  <c r="W14" i="14" s="1"/>
  <c r="T13" i="14"/>
  <c r="AB13" i="14" s="1"/>
  <c r="Q13" i="14"/>
  <c r="AA13" i="14" s="1"/>
  <c r="N13" i="14"/>
  <c r="Z13" i="14" s="1"/>
  <c r="K13" i="14"/>
  <c r="Y13" i="14" s="1"/>
  <c r="H13" i="14"/>
  <c r="X13" i="14" s="1"/>
  <c r="E13" i="14"/>
  <c r="W13" i="14" s="1"/>
  <c r="T12" i="14"/>
  <c r="AB12" i="14" s="1"/>
  <c r="Q12" i="14"/>
  <c r="AA12" i="14" s="1"/>
  <c r="N12" i="14"/>
  <c r="Z12" i="14" s="1"/>
  <c r="K12" i="14"/>
  <c r="Y12" i="14" s="1"/>
  <c r="H12" i="14"/>
  <c r="X12" i="14" s="1"/>
  <c r="E12" i="14"/>
  <c r="W12" i="14" s="1"/>
  <c r="T11" i="14"/>
  <c r="AB11" i="14" s="1"/>
  <c r="Q11" i="14"/>
  <c r="AA11" i="14" s="1"/>
  <c r="N11" i="14"/>
  <c r="Z11" i="14" s="1"/>
  <c r="K11" i="14"/>
  <c r="Y11" i="14" s="1"/>
  <c r="H11" i="14"/>
  <c r="X11" i="14" s="1"/>
  <c r="E11" i="14"/>
  <c r="W11" i="14" s="1"/>
  <c r="T10" i="14"/>
  <c r="AB10" i="14" s="1"/>
  <c r="Q10" i="14"/>
  <c r="AA10" i="14" s="1"/>
  <c r="N10" i="14"/>
  <c r="Z10" i="14" s="1"/>
  <c r="K10" i="14"/>
  <c r="Y10" i="14" s="1"/>
  <c r="H10" i="14"/>
  <c r="X10" i="14" s="1"/>
  <c r="E10" i="14"/>
  <c r="W10" i="14" s="1"/>
  <c r="T9" i="14"/>
  <c r="AB9" i="14" s="1"/>
  <c r="Q9" i="14"/>
  <c r="AA9" i="14" s="1"/>
  <c r="N9" i="14"/>
  <c r="Z9" i="14" s="1"/>
  <c r="K9" i="14"/>
  <c r="Y9" i="14" s="1"/>
  <c r="H9" i="14"/>
  <c r="X9" i="14" s="1"/>
  <c r="E9" i="14"/>
  <c r="W9" i="14" s="1"/>
  <c r="T8" i="14"/>
  <c r="AB8" i="14" s="1"/>
  <c r="Q8" i="14"/>
  <c r="AA8" i="14" s="1"/>
  <c r="N8" i="14"/>
  <c r="Z8" i="14" s="1"/>
  <c r="K8" i="14"/>
  <c r="Y8" i="14" s="1"/>
  <c r="H8" i="14"/>
  <c r="X8" i="14" s="1"/>
  <c r="E8" i="14"/>
  <c r="W8" i="14" s="1"/>
  <c r="T7" i="14"/>
  <c r="AB7" i="14" s="1"/>
  <c r="Q7" i="14"/>
  <c r="AA7" i="14" s="1"/>
  <c r="N7" i="14"/>
  <c r="Z7" i="14" s="1"/>
  <c r="K7" i="14"/>
  <c r="Y7" i="14" s="1"/>
  <c r="H7" i="14"/>
  <c r="X7" i="14" s="1"/>
  <c r="E7" i="14"/>
  <c r="W7" i="14" s="1"/>
  <c r="T6" i="14"/>
  <c r="AB6" i="14" s="1"/>
  <c r="Q6" i="14"/>
  <c r="AA6" i="14" s="1"/>
  <c r="N6" i="14"/>
  <c r="Z6" i="14" s="1"/>
  <c r="K6" i="14"/>
  <c r="Y6" i="14" s="1"/>
  <c r="H6" i="14"/>
  <c r="X6" i="14" s="1"/>
  <c r="E6" i="14"/>
  <c r="W6" i="14" s="1"/>
  <c r="T5" i="14"/>
  <c r="AB5" i="14" s="1"/>
  <c r="Q5" i="14"/>
  <c r="AA5" i="14" s="1"/>
  <c r="N5" i="14"/>
  <c r="Z5" i="14" s="1"/>
  <c r="K5" i="14"/>
  <c r="Y5" i="14" s="1"/>
  <c r="H5" i="14"/>
  <c r="X5" i="14" s="1"/>
  <c r="E5" i="14"/>
  <c r="W5" i="14" s="1"/>
  <c r="Z49" i="14"/>
  <c r="Y48" i="14"/>
  <c r="AA46" i="14"/>
  <c r="W46" i="14"/>
  <c r="Z41" i="14"/>
  <c r="AA38" i="14"/>
  <c r="Z37" i="14"/>
  <c r="AA36" i="14"/>
  <c r="Y36" i="14"/>
  <c r="AA30" i="14"/>
  <c r="Y23" i="14"/>
  <c r="AA22" i="14"/>
  <c r="AA16" i="14"/>
  <c r="M35" i="16" l="1"/>
  <c r="M15" i="16"/>
  <c r="U36" i="16"/>
  <c r="U30" i="16"/>
  <c r="U24" i="16"/>
  <c r="U18" i="16"/>
  <c r="U12" i="16"/>
  <c r="M23" i="16"/>
  <c r="M21" i="16"/>
  <c r="M17" i="16"/>
  <c r="M13" i="16"/>
  <c r="M53" i="16"/>
  <c r="P53" i="16" s="1"/>
  <c r="R53" i="16" s="1"/>
  <c r="AC46" i="14"/>
  <c r="AD46" i="14" s="1"/>
  <c r="AC42" i="14"/>
  <c r="AD42" i="14" s="1"/>
  <c r="AE42" i="14" s="1"/>
  <c r="AC40" i="14"/>
  <c r="AD40" i="14" s="1"/>
  <c r="AC44" i="14"/>
  <c r="AD44" i="14" s="1"/>
  <c r="AE44" i="14" s="1"/>
  <c r="AC48" i="14"/>
  <c r="AD48" i="14" s="1"/>
  <c r="AC41" i="14"/>
  <c r="AD41" i="14" s="1"/>
  <c r="AE41" i="14" s="1"/>
  <c r="AC43" i="14"/>
  <c r="AD43" i="14" s="1"/>
  <c r="AE43" i="14" s="1"/>
  <c r="AC45" i="14"/>
  <c r="AD45" i="14" s="1"/>
  <c r="AE45" i="14" s="1"/>
  <c r="AC49" i="14"/>
  <c r="AD49" i="14" s="1"/>
  <c r="M54" i="16"/>
  <c r="P54" i="16" s="1"/>
  <c r="R54" i="16" s="1"/>
  <c r="M52" i="16"/>
  <c r="P52" i="16" s="1"/>
  <c r="R52" i="16" s="1"/>
  <c r="M50" i="16"/>
  <c r="P50" i="16" s="1"/>
  <c r="R50" i="16" s="1"/>
  <c r="M48" i="16"/>
  <c r="P48" i="16" s="1"/>
  <c r="R48" i="16" s="1"/>
  <c r="M46" i="16"/>
  <c r="P46" i="16" s="1"/>
  <c r="R46" i="16" s="1"/>
  <c r="M51" i="16"/>
  <c r="P51" i="16" s="1"/>
  <c r="R51" i="16" s="1"/>
  <c r="M49" i="16"/>
  <c r="P49" i="16" s="1"/>
  <c r="R49" i="16" s="1"/>
  <c r="M47" i="16"/>
  <c r="P47" i="16" s="1"/>
  <c r="R47" i="16" s="1"/>
  <c r="M45" i="16"/>
  <c r="P45" i="16" s="1"/>
  <c r="R45" i="16" s="1"/>
  <c r="J54" i="16"/>
  <c r="E52" i="16"/>
  <c r="J52" i="16" s="1"/>
  <c r="S52" i="16" s="1"/>
  <c r="E50" i="16"/>
  <c r="J50" i="16" s="1"/>
  <c r="E48" i="16"/>
  <c r="J48" i="16" s="1"/>
  <c r="S48" i="16" s="1"/>
  <c r="E46" i="16"/>
  <c r="J46" i="16" s="1"/>
  <c r="E53" i="16"/>
  <c r="J53" i="16" s="1"/>
  <c r="S53" i="16" s="1"/>
  <c r="E51" i="16"/>
  <c r="J51" i="16" s="1"/>
  <c r="E49" i="16"/>
  <c r="J49" i="16" s="1"/>
  <c r="S49" i="16" s="1"/>
  <c r="E47" i="16"/>
  <c r="J47" i="16" s="1"/>
  <c r="E45" i="16"/>
  <c r="J45" i="16" s="1"/>
  <c r="J44" i="16"/>
  <c r="E43" i="16"/>
  <c r="J43" i="16" s="1"/>
  <c r="S43" i="16" s="1"/>
  <c r="M43" i="16"/>
  <c r="P43" i="16" s="1"/>
  <c r="R43" i="16" s="1"/>
  <c r="M27" i="16"/>
  <c r="P27" i="16" s="1"/>
  <c r="R27" i="16" s="1"/>
  <c r="Y57" i="14"/>
  <c r="M44" i="16"/>
  <c r="P44" i="16" s="1"/>
  <c r="R44" i="16" s="1"/>
  <c r="M42" i="16"/>
  <c r="P42" i="16" s="1"/>
  <c r="R42" i="16" s="1"/>
  <c r="M40" i="16"/>
  <c r="P40" i="16" s="1"/>
  <c r="R40" i="16" s="1"/>
  <c r="M38" i="16"/>
  <c r="P38" i="16" s="1"/>
  <c r="R38" i="16" s="1"/>
  <c r="M36" i="16"/>
  <c r="P36" i="16" s="1"/>
  <c r="R36" i="16" s="1"/>
  <c r="M34" i="16"/>
  <c r="P34" i="16" s="1"/>
  <c r="R34" i="16" s="1"/>
  <c r="M32" i="16"/>
  <c r="P32" i="16" s="1"/>
  <c r="R32" i="16" s="1"/>
  <c r="M30" i="16"/>
  <c r="P30" i="16" s="1"/>
  <c r="R30" i="16" s="1"/>
  <c r="M28" i="16"/>
  <c r="P28" i="16" s="1"/>
  <c r="R28" i="16" s="1"/>
  <c r="M26" i="16"/>
  <c r="P26" i="16" s="1"/>
  <c r="R26" i="16" s="1"/>
  <c r="M24" i="16"/>
  <c r="P24" i="16" s="1"/>
  <c r="R24" i="16" s="1"/>
  <c r="M22" i="16"/>
  <c r="P22" i="16" s="1"/>
  <c r="R22" i="16" s="1"/>
  <c r="M20" i="16"/>
  <c r="P20" i="16" s="1"/>
  <c r="R20" i="16" s="1"/>
  <c r="M18" i="16"/>
  <c r="P18" i="16" s="1"/>
  <c r="R18" i="16" s="1"/>
  <c r="M16" i="16"/>
  <c r="P16" i="16" s="1"/>
  <c r="R16" i="16" s="1"/>
  <c r="M14" i="16"/>
  <c r="P14" i="16" s="1"/>
  <c r="R14" i="16" s="1"/>
  <c r="M12" i="16"/>
  <c r="P12" i="16" s="1"/>
  <c r="R12" i="16" s="1"/>
  <c r="M41" i="16"/>
  <c r="P41" i="16" s="1"/>
  <c r="R41" i="16" s="1"/>
  <c r="M39" i="16"/>
  <c r="P39" i="16" s="1"/>
  <c r="R39" i="16" s="1"/>
  <c r="M37" i="16"/>
  <c r="P37" i="16" s="1"/>
  <c r="R37" i="16" s="1"/>
  <c r="M33" i="16"/>
  <c r="M31" i="16"/>
  <c r="M29" i="16"/>
  <c r="P29" i="16" s="1"/>
  <c r="R29" i="16" s="1"/>
  <c r="M25" i="16"/>
  <c r="P25" i="16" s="1"/>
  <c r="R25" i="16" s="1"/>
  <c r="E41" i="16"/>
  <c r="J41" i="16" s="1"/>
  <c r="E39" i="16"/>
  <c r="J39" i="16" s="1"/>
  <c r="E37" i="16"/>
  <c r="J37" i="16" s="1"/>
  <c r="E35" i="16"/>
  <c r="J35" i="16" s="1"/>
  <c r="E33" i="16"/>
  <c r="J33" i="16" s="1"/>
  <c r="E31" i="16"/>
  <c r="E29" i="16"/>
  <c r="J29" i="16" s="1"/>
  <c r="E27" i="16"/>
  <c r="J27" i="16" s="1"/>
  <c r="E25" i="16"/>
  <c r="J25" i="16" s="1"/>
  <c r="E23" i="16"/>
  <c r="E21" i="16"/>
  <c r="J21" i="16" s="1"/>
  <c r="E19" i="16"/>
  <c r="J19" i="16" s="1"/>
  <c r="E17" i="16"/>
  <c r="J17" i="16" s="1"/>
  <c r="E15" i="16"/>
  <c r="J15" i="16" s="1"/>
  <c r="E13" i="16"/>
  <c r="J13" i="16" s="1"/>
  <c r="E11" i="16"/>
  <c r="J11" i="16" s="1"/>
  <c r="AB56" i="14"/>
  <c r="AB55" i="14" s="1"/>
  <c r="AB54" i="14" s="1"/>
  <c r="X56" i="14"/>
  <c r="X55" i="14" s="1"/>
  <c r="X54" i="14" s="1"/>
  <c r="P23" i="16"/>
  <c r="R23" i="16" s="1"/>
  <c r="U43" i="16"/>
  <c r="U37" i="16"/>
  <c r="U35" i="16"/>
  <c r="U29" i="16"/>
  <c r="U27" i="16"/>
  <c r="U21" i="16"/>
  <c r="U19" i="16"/>
  <c r="U13" i="16"/>
  <c r="U11" i="16"/>
  <c r="P15" i="16"/>
  <c r="R15" i="16" s="1"/>
  <c r="P31" i="16"/>
  <c r="R31" i="16" s="1"/>
  <c r="E42" i="16"/>
  <c r="J42" i="16" s="1"/>
  <c r="S42" i="16" s="1"/>
  <c r="V42" i="16" s="1"/>
  <c r="EE42" i="16" s="1"/>
  <c r="EF42" i="16" s="1"/>
  <c r="EG42" i="16" s="1"/>
  <c r="E40" i="16"/>
  <c r="J40" i="16" s="1"/>
  <c r="S40" i="16" s="1"/>
  <c r="V40" i="16" s="1"/>
  <c r="EE40" i="16" s="1"/>
  <c r="EF40" i="16" s="1"/>
  <c r="EG40" i="16" s="1"/>
  <c r="E38" i="16"/>
  <c r="J38" i="16" s="1"/>
  <c r="E36" i="16"/>
  <c r="J36" i="16" s="1"/>
  <c r="S36" i="16" s="1"/>
  <c r="V36" i="16" s="1"/>
  <c r="EE36" i="16" s="1"/>
  <c r="EF36" i="16" s="1"/>
  <c r="EG36" i="16" s="1"/>
  <c r="E34" i="16"/>
  <c r="J34" i="16" s="1"/>
  <c r="S34" i="16" s="1"/>
  <c r="V34" i="16" s="1"/>
  <c r="EE34" i="16" s="1"/>
  <c r="EF34" i="16" s="1"/>
  <c r="EG34" i="16" s="1"/>
  <c r="E32" i="16"/>
  <c r="J32" i="16" s="1"/>
  <c r="S32" i="16" s="1"/>
  <c r="V32" i="16" s="1"/>
  <c r="EE32" i="16" s="1"/>
  <c r="EF32" i="16" s="1"/>
  <c r="EG32" i="16" s="1"/>
  <c r="E30" i="16"/>
  <c r="J30" i="16" s="1"/>
  <c r="E28" i="16"/>
  <c r="J28" i="16" s="1"/>
  <c r="S28" i="16" s="1"/>
  <c r="E26" i="16"/>
  <c r="J26" i="16" s="1"/>
  <c r="S26" i="16" s="1"/>
  <c r="V26" i="16" s="1"/>
  <c r="EE26" i="16" s="1"/>
  <c r="EF26" i="16" s="1"/>
  <c r="EG26" i="16" s="1"/>
  <c r="E24" i="16"/>
  <c r="J24" i="16" s="1"/>
  <c r="E22" i="16"/>
  <c r="J22" i="16" s="1"/>
  <c r="E20" i="16"/>
  <c r="J20" i="16" s="1"/>
  <c r="E18" i="16"/>
  <c r="J18" i="16" s="1"/>
  <c r="E16" i="16"/>
  <c r="J16" i="16" s="1"/>
  <c r="S16" i="16" s="1"/>
  <c r="V16" i="16" s="1"/>
  <c r="EE16" i="16" s="1"/>
  <c r="EF16" i="16" s="1"/>
  <c r="EG16" i="16" s="1"/>
  <c r="E14" i="16"/>
  <c r="J14" i="16" s="1"/>
  <c r="E12" i="16"/>
  <c r="J12" i="16" s="1"/>
  <c r="M10" i="16"/>
  <c r="P10" i="16" s="1"/>
  <c r="R10" i="16" s="1"/>
  <c r="P11" i="16"/>
  <c r="R11" i="16" s="1"/>
  <c r="P19" i="16"/>
  <c r="R19" i="16" s="1"/>
  <c r="P35" i="16"/>
  <c r="R35" i="16" s="1"/>
  <c r="AC10" i="14"/>
  <c r="AD10" i="14" s="1"/>
  <c r="AE10" i="14" s="1"/>
  <c r="AC16" i="14"/>
  <c r="AD16" i="14" s="1"/>
  <c r="AE16" i="14" s="1"/>
  <c r="AC22" i="14"/>
  <c r="AD22" i="14" s="1"/>
  <c r="AE22" i="14" s="1"/>
  <c r="AC28" i="14"/>
  <c r="AD28" i="14" s="1"/>
  <c r="AE28" i="14" s="1"/>
  <c r="AC30" i="14"/>
  <c r="AD30" i="14" s="1"/>
  <c r="AE30" i="14" s="1"/>
  <c r="AC32" i="14"/>
  <c r="AD32" i="14" s="1"/>
  <c r="AE32" i="14" s="1"/>
  <c r="AC34" i="14"/>
  <c r="AD34" i="14" s="1"/>
  <c r="AE34" i="14" s="1"/>
  <c r="AC36" i="14"/>
  <c r="AD36" i="14" s="1"/>
  <c r="AE36" i="14" s="1"/>
  <c r="AC38" i="14"/>
  <c r="AD38" i="14" s="1"/>
  <c r="AE38" i="14" s="1"/>
  <c r="Z58" i="14"/>
  <c r="J23" i="16"/>
  <c r="S23" i="16" s="1"/>
  <c r="AC6" i="14"/>
  <c r="AD6" i="14" s="1"/>
  <c r="AE6" i="14" s="1"/>
  <c r="AC8" i="14"/>
  <c r="AD8" i="14" s="1"/>
  <c r="AE8" i="14" s="1"/>
  <c r="AC12" i="14"/>
  <c r="AD12" i="14" s="1"/>
  <c r="AE12" i="14" s="1"/>
  <c r="AC14" i="14"/>
  <c r="AD14" i="14" s="1"/>
  <c r="AE14" i="14" s="1"/>
  <c r="AC18" i="14"/>
  <c r="AD18" i="14" s="1"/>
  <c r="AE18" i="14" s="1"/>
  <c r="AC20" i="14"/>
  <c r="AD20" i="14" s="1"/>
  <c r="AE20" i="14" s="1"/>
  <c r="AC24" i="14"/>
  <c r="AD24" i="14" s="1"/>
  <c r="AE24" i="14" s="1"/>
  <c r="AC26" i="14"/>
  <c r="AD26" i="14" s="1"/>
  <c r="AE26" i="14" s="1"/>
  <c r="P13" i="16"/>
  <c r="R13" i="16" s="1"/>
  <c r="P17" i="16"/>
  <c r="R17" i="16" s="1"/>
  <c r="P21" i="16"/>
  <c r="R21" i="16" s="1"/>
  <c r="P33" i="16"/>
  <c r="R33" i="16" s="1"/>
  <c r="J31" i="16"/>
  <c r="S31" i="16" s="1"/>
  <c r="AC29" i="14"/>
  <c r="AD29" i="14" s="1"/>
  <c r="AE29" i="14" s="1"/>
  <c r="AC31" i="14"/>
  <c r="AD31" i="14" s="1"/>
  <c r="AE31" i="14" s="1"/>
  <c r="AC33" i="14"/>
  <c r="AD33" i="14" s="1"/>
  <c r="AE33" i="14" s="1"/>
  <c r="AC35" i="14"/>
  <c r="AD35" i="14" s="1"/>
  <c r="AE35" i="14" s="1"/>
  <c r="AC37" i="14"/>
  <c r="AD37" i="14" s="1"/>
  <c r="AE37" i="14" s="1"/>
  <c r="AC39" i="14"/>
  <c r="AD39" i="14" s="1"/>
  <c r="AE39" i="14" s="1"/>
  <c r="U39" i="16"/>
  <c r="U31" i="16"/>
  <c r="U23" i="16"/>
  <c r="U15" i="16"/>
  <c r="U41" i="16"/>
  <c r="U33" i="16"/>
  <c r="U25" i="16"/>
  <c r="U17" i="16"/>
  <c r="S44" i="16"/>
  <c r="V44" i="16" s="1"/>
  <c r="EE44" i="16" s="1"/>
  <c r="EF44" i="16" s="1"/>
  <c r="J10" i="16"/>
  <c r="AC13" i="14"/>
  <c r="AD13" i="14" s="1"/>
  <c r="AE13" i="14" s="1"/>
  <c r="AC17" i="14"/>
  <c r="AD17" i="14" s="1"/>
  <c r="AE17" i="14" s="1"/>
  <c r="AC7" i="14"/>
  <c r="AD7" i="14" s="1"/>
  <c r="AE7" i="14" s="1"/>
  <c r="AC9" i="14"/>
  <c r="AD9" i="14" s="1"/>
  <c r="AE9" i="14" s="1"/>
  <c r="AC11" i="14"/>
  <c r="AD11" i="14" s="1"/>
  <c r="AE11" i="14" s="1"/>
  <c r="AC15" i="14"/>
  <c r="AD15" i="14" s="1"/>
  <c r="AE15" i="14" s="1"/>
  <c r="AC19" i="14"/>
  <c r="AD19" i="14" s="1"/>
  <c r="AE19" i="14" s="1"/>
  <c r="AC21" i="14"/>
  <c r="AD21" i="14" s="1"/>
  <c r="AE21" i="14" s="1"/>
  <c r="AC23" i="14"/>
  <c r="AD23" i="14" s="1"/>
  <c r="AE23" i="14" s="1"/>
  <c r="AC25" i="14"/>
  <c r="AD25" i="14" s="1"/>
  <c r="AE25" i="14" s="1"/>
  <c r="AC27" i="14"/>
  <c r="AD27" i="14" s="1"/>
  <c r="AE27" i="14" s="1"/>
  <c r="AE47" i="14"/>
  <c r="AE49" i="14"/>
  <c r="AE40" i="14"/>
  <c r="AE46" i="14"/>
  <c r="AE48" i="14"/>
  <c r="Z51" i="14"/>
  <c r="W52" i="14"/>
  <c r="AA52" i="14"/>
  <c r="W56" i="14"/>
  <c r="W55" i="14" s="1"/>
  <c r="W54" i="14" s="1"/>
  <c r="AA56" i="14"/>
  <c r="AA55" i="14" s="1"/>
  <c r="AA54" i="14" s="1"/>
  <c r="AA53" i="14" s="1"/>
  <c r="X57" i="14"/>
  <c r="AB57" i="14"/>
  <c r="Y58" i="14"/>
  <c r="Y51" i="14"/>
  <c r="Z52" i="14"/>
  <c r="Z56" i="14"/>
  <c r="Z55" i="14" s="1"/>
  <c r="W57" i="14"/>
  <c r="AA57" i="14"/>
  <c r="X58" i="14"/>
  <c r="AB58" i="14"/>
  <c r="X51" i="14"/>
  <c r="AB51" i="14"/>
  <c r="Y52" i="14"/>
  <c r="Y56" i="14"/>
  <c r="Z57" i="14"/>
  <c r="W58" i="14"/>
  <c r="AA58" i="14"/>
  <c r="AC5" i="14"/>
  <c r="AD5" i="14" s="1"/>
  <c r="AF43" i="14" s="1"/>
  <c r="W51" i="14"/>
  <c r="AA51" i="14"/>
  <c r="X52" i="14"/>
  <c r="AB52" i="14"/>
  <c r="S15" i="16" l="1"/>
  <c r="S12" i="16"/>
  <c r="V12" i="16" s="1"/>
  <c r="EE12" i="16" s="1"/>
  <c r="EF12" i="16" s="1"/>
  <c r="EG12" i="16" s="1"/>
  <c r="S18" i="16"/>
  <c r="V18" i="16" s="1"/>
  <c r="EE18" i="16" s="1"/>
  <c r="EF18" i="16" s="1"/>
  <c r="EG18" i="16" s="1"/>
  <c r="S20" i="16"/>
  <c r="V20" i="16" s="1"/>
  <c r="EE20" i="16" s="1"/>
  <c r="EF20" i="16" s="1"/>
  <c r="EG20" i="16" s="1"/>
  <c r="AF41" i="14"/>
  <c r="AF49" i="14"/>
  <c r="AF48" i="14"/>
  <c r="AF47" i="14"/>
  <c r="AF46" i="14"/>
  <c r="AF42" i="14"/>
  <c r="AF45" i="14"/>
  <c r="AF44" i="14"/>
  <c r="AF40" i="14"/>
  <c r="V49" i="16"/>
  <c r="EE49" i="16" s="1"/>
  <c r="EF49" i="16" s="1"/>
  <c r="EG49" i="16" s="1"/>
  <c r="V48" i="16"/>
  <c r="EE48" i="16" s="1"/>
  <c r="EF48" i="16" s="1"/>
  <c r="EG48" i="16" s="1"/>
  <c r="S47" i="16"/>
  <c r="S46" i="16"/>
  <c r="S54" i="16"/>
  <c r="V53" i="16"/>
  <c r="EE53" i="16" s="1"/>
  <c r="EF53" i="16" s="1"/>
  <c r="S45" i="16"/>
  <c r="V52" i="16"/>
  <c r="EE52" i="16" s="1"/>
  <c r="EF52" i="16" s="1"/>
  <c r="EG52" i="16" s="1"/>
  <c r="S51" i="16"/>
  <c r="S50" i="16"/>
  <c r="S33" i="16"/>
  <c r="V43" i="16"/>
  <c r="EE43" i="16" s="1"/>
  <c r="EF43" i="16" s="1"/>
  <c r="EG43" i="16" s="1"/>
  <c r="S14" i="16"/>
  <c r="V14" i="16" s="1"/>
  <c r="EE14" i="16" s="1"/>
  <c r="EF14" i="16" s="1"/>
  <c r="EG14" i="16" s="1"/>
  <c r="S30" i="16"/>
  <c r="V30" i="16" s="1"/>
  <c r="EE30" i="16" s="1"/>
  <c r="EF30" i="16" s="1"/>
  <c r="EG30" i="16" s="1"/>
  <c r="S11" i="16"/>
  <c r="V11" i="16" s="1"/>
  <c r="EE11" i="16" s="1"/>
  <c r="EF11" i="16" s="1"/>
  <c r="EG11" i="16" s="1"/>
  <c r="S19" i="16"/>
  <c r="S27" i="16"/>
  <c r="V27" i="16" s="1"/>
  <c r="EE27" i="16" s="1"/>
  <c r="EF27" i="16" s="1"/>
  <c r="EG27" i="16" s="1"/>
  <c r="S38" i="16"/>
  <c r="V38" i="16" s="1"/>
  <c r="EE38" i="16" s="1"/>
  <c r="EF38" i="16" s="1"/>
  <c r="EG38" i="16" s="1"/>
  <c r="S24" i="16"/>
  <c r="V15" i="16"/>
  <c r="EE15" i="16" s="1"/>
  <c r="EF15" i="16" s="1"/>
  <c r="EG15" i="16" s="1"/>
  <c r="S22" i="16"/>
  <c r="V22" i="16" s="1"/>
  <c r="EE22" i="16" s="1"/>
  <c r="EF22" i="16" s="1"/>
  <c r="EG22" i="16" s="1"/>
  <c r="S39" i="16"/>
  <c r="V23" i="16"/>
  <c r="EE23" i="16" s="1"/>
  <c r="EF23" i="16" s="1"/>
  <c r="EG23" i="16" s="1"/>
  <c r="S25" i="16"/>
  <c r="V25" i="16" s="1"/>
  <c r="EE25" i="16" s="1"/>
  <c r="EF25" i="16" s="1"/>
  <c r="EG25" i="16" s="1"/>
  <c r="V31" i="16"/>
  <c r="EE31" i="16" s="1"/>
  <c r="EF31" i="16" s="1"/>
  <c r="EG31" i="16" s="1"/>
  <c r="S17" i="16"/>
  <c r="V17" i="16" s="1"/>
  <c r="EE17" i="16" s="1"/>
  <c r="EF17" i="16" s="1"/>
  <c r="EG17" i="16" s="1"/>
  <c r="S35" i="16"/>
  <c r="V35" i="16" s="1"/>
  <c r="EE35" i="16" s="1"/>
  <c r="EF35" i="16" s="1"/>
  <c r="EG35" i="16" s="1"/>
  <c r="S21" i="16"/>
  <c r="V21" i="16" s="1"/>
  <c r="EE21" i="16" s="1"/>
  <c r="EF21" i="16" s="1"/>
  <c r="EG21" i="16" s="1"/>
  <c r="AA59" i="14"/>
  <c r="W59" i="14"/>
  <c r="S41" i="16"/>
  <c r="V41" i="16" s="1"/>
  <c r="EE41" i="16" s="1"/>
  <c r="EF41" i="16" s="1"/>
  <c r="EG41" i="16" s="1"/>
  <c r="S13" i="16"/>
  <c r="V13" i="16" s="1"/>
  <c r="EE13" i="16" s="1"/>
  <c r="EF13" i="16" s="1"/>
  <c r="EG13" i="16" s="1"/>
  <c r="S29" i="16"/>
  <c r="V29" i="16" s="1"/>
  <c r="EE29" i="16" s="1"/>
  <c r="EF29" i="16" s="1"/>
  <c r="EG29" i="16" s="1"/>
  <c r="S37" i="16"/>
  <c r="V37" i="16" s="1"/>
  <c r="EE37" i="16" s="1"/>
  <c r="EF37" i="16" s="1"/>
  <c r="EG37" i="16" s="1"/>
  <c r="AF6" i="14"/>
  <c r="EG44" i="16"/>
  <c r="W16" i="16"/>
  <c r="W44" i="16"/>
  <c r="W42" i="16"/>
  <c r="W26" i="16"/>
  <c r="V28" i="16"/>
  <c r="EE28" i="16" s="1"/>
  <c r="EF28" i="16" s="1"/>
  <c r="EG28" i="16" s="1"/>
  <c r="W34" i="16"/>
  <c r="W32" i="16"/>
  <c r="W40" i="16"/>
  <c r="W12" i="16"/>
  <c r="W36" i="16"/>
  <c r="S10" i="16"/>
  <c r="AB59" i="14"/>
  <c r="Z54" i="14"/>
  <c r="Z53" i="14" s="1"/>
  <c r="Y55" i="14"/>
  <c r="Y54" i="14" s="1"/>
  <c r="W53" i="14"/>
  <c r="X53" i="14"/>
  <c r="AF36" i="14"/>
  <c r="AF32" i="14"/>
  <c r="AF28" i="14"/>
  <c r="AF22" i="14"/>
  <c r="AF16" i="14"/>
  <c r="AF8" i="14"/>
  <c r="AF39" i="14"/>
  <c r="AF35" i="14"/>
  <c r="AF31" i="14"/>
  <c r="AF27" i="14"/>
  <c r="AF23" i="14"/>
  <c r="AF19" i="14"/>
  <c r="AF15" i="14"/>
  <c r="AF9" i="14"/>
  <c r="AF26" i="14"/>
  <c r="AF14" i="14"/>
  <c r="AD57" i="14"/>
  <c r="AD56" i="14"/>
  <c r="AD55" i="14" s="1"/>
  <c r="AD52" i="14"/>
  <c r="AD51" i="14"/>
  <c r="AE5" i="14"/>
  <c r="W60" i="14"/>
  <c r="AD58" i="14"/>
  <c r="AF5" i="14"/>
  <c r="X59" i="14"/>
  <c r="Y59" i="14"/>
  <c r="AB53" i="14"/>
  <c r="Z59" i="14"/>
  <c r="AF11" i="14"/>
  <c r="AF38" i="14"/>
  <c r="AF34" i="14"/>
  <c r="AF30" i="14"/>
  <c r="AF24" i="14"/>
  <c r="AF20" i="14"/>
  <c r="AF12" i="14"/>
  <c r="AF37" i="14"/>
  <c r="AF33" i="14"/>
  <c r="AF29" i="14"/>
  <c r="AF25" i="14"/>
  <c r="AF21" i="14"/>
  <c r="AF17" i="14"/>
  <c r="AF13" i="14"/>
  <c r="AF7" i="14"/>
  <c r="AF18" i="14"/>
  <c r="AF10" i="14"/>
  <c r="W18" i="16" l="1"/>
  <c r="W43" i="16"/>
  <c r="W20" i="16"/>
  <c r="V19" i="16"/>
  <c r="EE19" i="16" s="1"/>
  <c r="EF19" i="16" s="1"/>
  <c r="EG19" i="16" s="1"/>
  <c r="W27" i="16"/>
  <c r="W30" i="16"/>
  <c r="W31" i="16"/>
  <c r="V33" i="16"/>
  <c r="EE33" i="16" s="1"/>
  <c r="EF33" i="16" s="1"/>
  <c r="EG33" i="16" s="1"/>
  <c r="W48" i="16"/>
  <c r="W52" i="16"/>
  <c r="W49" i="16"/>
  <c r="V54" i="16"/>
  <c r="EG53" i="16"/>
  <c r="V47" i="16"/>
  <c r="V46" i="16"/>
  <c r="W53" i="16"/>
  <c r="V50" i="16"/>
  <c r="V45" i="16"/>
  <c r="V51" i="16"/>
  <c r="W29" i="16"/>
  <c r="W11" i="16"/>
  <c r="W13" i="16"/>
  <c r="V24" i="16"/>
  <c r="W24" i="16" s="1"/>
  <c r="W23" i="16"/>
  <c r="W15" i="16"/>
  <c r="W38" i="16"/>
  <c r="V39" i="16"/>
  <c r="W35" i="16"/>
  <c r="W22" i="16"/>
  <c r="W41" i="16"/>
  <c r="W37" i="16"/>
  <c r="W28" i="16"/>
  <c r="W17" i="16"/>
  <c r="W21" i="16"/>
  <c r="W14" i="16"/>
  <c r="W25" i="16"/>
  <c r="V10" i="16"/>
  <c r="EE10" i="16" s="1"/>
  <c r="EF10" i="16" s="1"/>
  <c r="AD59" i="14"/>
  <c r="AD54" i="14"/>
  <c r="AD53" i="14" s="1"/>
  <c r="Y53" i="14"/>
  <c r="W19" i="16" l="1"/>
  <c r="W33" i="16"/>
  <c r="EE46" i="16"/>
  <c r="EF46" i="16" s="1"/>
  <c r="X46" i="16"/>
  <c r="W46" i="16"/>
  <c r="X49" i="16"/>
  <c r="X48" i="16"/>
  <c r="X52" i="16"/>
  <c r="X53" i="16"/>
  <c r="EE47" i="16"/>
  <c r="EF47" i="16" s="1"/>
  <c r="W47" i="16"/>
  <c r="X47" i="16"/>
  <c r="EE54" i="16"/>
  <c r="EF54" i="16" s="1"/>
  <c r="W54" i="16"/>
  <c r="X54" i="16"/>
  <c r="EE51" i="16"/>
  <c r="EF51" i="16" s="1"/>
  <c r="X51" i="16"/>
  <c r="W51" i="16"/>
  <c r="EE45" i="16"/>
  <c r="EF45" i="16" s="1"/>
  <c r="X45" i="16"/>
  <c r="W45" i="16"/>
  <c r="EE50" i="16"/>
  <c r="EF50" i="16" s="1"/>
  <c r="X50" i="16"/>
  <c r="W50" i="16"/>
  <c r="EE24" i="16"/>
  <c r="EF24" i="16" s="1"/>
  <c r="EE39" i="16"/>
  <c r="EF39" i="16" s="1"/>
  <c r="EG39" i="16" s="1"/>
  <c r="W39" i="16"/>
  <c r="EG10" i="16"/>
  <c r="W10" i="16"/>
  <c r="X10" i="16"/>
  <c r="X11" i="16"/>
  <c r="X16" i="16"/>
  <c r="X44" i="16"/>
  <c r="X33" i="16"/>
  <c r="X29" i="16"/>
  <c r="X13" i="16"/>
  <c r="X32" i="16"/>
  <c r="X12" i="16"/>
  <c r="X20" i="16"/>
  <c r="X42" i="16"/>
  <c r="X31" i="16"/>
  <c r="X38" i="16"/>
  <c r="X19" i="16"/>
  <c r="X30" i="16"/>
  <c r="X43" i="16"/>
  <c r="X26" i="16"/>
  <c r="X39" i="16"/>
  <c r="X35" i="16"/>
  <c r="X27" i="16"/>
  <c r="X37" i="16"/>
  <c r="X41" i="16"/>
  <c r="X24" i="16"/>
  <c r="X40" i="16"/>
  <c r="X36" i="16"/>
  <c r="X18" i="16"/>
  <c r="X22" i="16"/>
  <c r="X15" i="16"/>
  <c r="X23" i="16"/>
  <c r="X34" i="16"/>
  <c r="X17" i="16"/>
  <c r="X14" i="16"/>
  <c r="X28" i="16"/>
  <c r="X21" i="16"/>
  <c r="X25" i="16"/>
  <c r="EH49" i="16" l="1"/>
  <c r="EH52" i="16"/>
  <c r="EH48" i="16"/>
  <c r="EH53" i="16"/>
  <c r="EH46" i="16"/>
  <c r="EG46" i="16"/>
  <c r="EH54" i="16"/>
  <c r="EG54" i="16"/>
  <c r="EH44" i="16"/>
  <c r="EH47" i="16"/>
  <c r="EG47" i="16"/>
  <c r="EH51" i="16"/>
  <c r="EG51" i="16"/>
  <c r="EH50" i="16"/>
  <c r="EG50" i="16"/>
  <c r="EH45" i="16"/>
  <c r="EG45" i="16"/>
  <c r="EH43" i="16"/>
  <c r="EH12" i="16"/>
  <c r="EH31" i="16"/>
  <c r="EH18" i="16"/>
  <c r="EH37" i="16"/>
  <c r="EH34" i="16"/>
  <c r="EH27" i="16"/>
  <c r="EH21" i="16"/>
  <c r="EH40" i="16"/>
  <c r="EH13" i="16"/>
  <c r="EH26" i="16"/>
  <c r="EH32" i="16"/>
  <c r="EH10" i="16"/>
  <c r="EH29" i="16"/>
  <c r="EH42" i="16"/>
  <c r="EH11" i="16"/>
  <c r="EH16" i="16"/>
  <c r="EH24" i="16"/>
  <c r="EH15" i="16"/>
  <c r="EH33" i="16"/>
  <c r="EH17" i="16"/>
  <c r="EH19" i="16"/>
  <c r="EH30" i="16"/>
  <c r="EH14" i="16"/>
  <c r="EH36" i="16"/>
  <c r="EH20" i="16"/>
  <c r="EH39" i="16"/>
  <c r="EH41" i="16"/>
  <c r="EH25" i="16"/>
  <c r="EH35" i="16"/>
  <c r="EH38" i="16"/>
  <c r="EH22" i="16"/>
  <c r="EH23" i="16"/>
  <c r="EH28" i="16"/>
  <c r="EG24" i="16"/>
  <c r="T49" i="12"/>
  <c r="S49" i="12"/>
  <c r="R49" i="12"/>
  <c r="Q49" i="12"/>
  <c r="P49" i="12"/>
  <c r="O49" i="12"/>
  <c r="T48" i="12"/>
  <c r="S48" i="12"/>
  <c r="R48" i="12"/>
  <c r="Q48" i="12"/>
  <c r="P48" i="12"/>
  <c r="O48" i="12"/>
  <c r="T47" i="12"/>
  <c r="S47" i="12"/>
  <c r="R47" i="12"/>
  <c r="Q47" i="12"/>
  <c r="P47" i="12"/>
  <c r="O47" i="12"/>
  <c r="T46" i="12"/>
  <c r="S46" i="12"/>
  <c r="R46" i="12"/>
  <c r="Q46" i="12"/>
  <c r="P46" i="12"/>
  <c r="O46" i="12"/>
  <c r="T45" i="12"/>
  <c r="S45" i="12"/>
  <c r="R45" i="12"/>
  <c r="Q45" i="12"/>
  <c r="P45" i="12"/>
  <c r="O45" i="12"/>
  <c r="U45" i="12" s="1"/>
  <c r="V45" i="12" s="1"/>
  <c r="T44" i="12"/>
  <c r="S44" i="12"/>
  <c r="R44" i="12"/>
  <c r="Q44" i="12"/>
  <c r="P44" i="12"/>
  <c r="O44" i="12"/>
  <c r="T43" i="12"/>
  <c r="S43" i="12"/>
  <c r="R43" i="12"/>
  <c r="Q43" i="12"/>
  <c r="P43" i="12"/>
  <c r="O43" i="12"/>
  <c r="U43" i="12" s="1"/>
  <c r="V43" i="12" s="1"/>
  <c r="T42" i="12"/>
  <c r="S42" i="12"/>
  <c r="R42" i="12"/>
  <c r="Q42" i="12"/>
  <c r="P42" i="12"/>
  <c r="O42" i="12"/>
  <c r="T41" i="12"/>
  <c r="S41" i="12"/>
  <c r="R41" i="12"/>
  <c r="Q41" i="12"/>
  <c r="P41" i="12"/>
  <c r="O41" i="12"/>
  <c r="U41" i="12" s="1"/>
  <c r="V41" i="12" s="1"/>
  <c r="T40" i="12"/>
  <c r="S40" i="12"/>
  <c r="R40" i="12"/>
  <c r="Q40" i="12"/>
  <c r="P40" i="12"/>
  <c r="O40" i="12"/>
  <c r="T39" i="12"/>
  <c r="S39" i="12"/>
  <c r="R39" i="12"/>
  <c r="Q39" i="12"/>
  <c r="P39" i="12"/>
  <c r="O39" i="12"/>
  <c r="T38" i="12"/>
  <c r="S38" i="12"/>
  <c r="R38" i="12"/>
  <c r="Q38" i="12"/>
  <c r="P38" i="12"/>
  <c r="O38" i="12"/>
  <c r="T37" i="12"/>
  <c r="S37" i="12"/>
  <c r="R37" i="12"/>
  <c r="Q37" i="12"/>
  <c r="P37" i="12"/>
  <c r="O37" i="12"/>
  <c r="T36" i="12"/>
  <c r="S36" i="12"/>
  <c r="R36" i="12"/>
  <c r="Q36" i="12"/>
  <c r="P36" i="12"/>
  <c r="O36" i="12"/>
  <c r="T35" i="12"/>
  <c r="S35" i="12"/>
  <c r="R35" i="12"/>
  <c r="Q35" i="12"/>
  <c r="P35" i="12"/>
  <c r="O35" i="12"/>
  <c r="T34" i="12"/>
  <c r="S34" i="12"/>
  <c r="R34" i="12"/>
  <c r="Q34" i="12"/>
  <c r="P34" i="12"/>
  <c r="O34" i="12"/>
  <c r="T33" i="12"/>
  <c r="S33" i="12"/>
  <c r="R33" i="12"/>
  <c r="Q33" i="12"/>
  <c r="P33" i="12"/>
  <c r="O33" i="12"/>
  <c r="T32" i="12"/>
  <c r="S32" i="12"/>
  <c r="R32" i="12"/>
  <c r="Q32" i="12"/>
  <c r="P32" i="12"/>
  <c r="O32" i="12"/>
  <c r="T31" i="12"/>
  <c r="S31" i="12"/>
  <c r="R31" i="12"/>
  <c r="Q31" i="12"/>
  <c r="P31" i="12"/>
  <c r="O31" i="12"/>
  <c r="T30" i="12"/>
  <c r="S30" i="12"/>
  <c r="R30" i="12"/>
  <c r="Q30" i="12"/>
  <c r="P30" i="12"/>
  <c r="O30" i="12"/>
  <c r="T29" i="12"/>
  <c r="S29" i="12"/>
  <c r="R29" i="12"/>
  <c r="Q29" i="12"/>
  <c r="P29" i="12"/>
  <c r="O29" i="12"/>
  <c r="T28" i="12"/>
  <c r="S28" i="12"/>
  <c r="R28" i="12"/>
  <c r="Q28" i="12"/>
  <c r="P28" i="12"/>
  <c r="O28" i="12"/>
  <c r="T27" i="12"/>
  <c r="S27" i="12"/>
  <c r="R27" i="12"/>
  <c r="Q27" i="12"/>
  <c r="P27" i="12"/>
  <c r="O27" i="12"/>
  <c r="T26" i="12"/>
  <c r="S26" i="12"/>
  <c r="R26" i="12"/>
  <c r="Q26" i="12"/>
  <c r="P26" i="12"/>
  <c r="O26" i="12"/>
  <c r="T25" i="12"/>
  <c r="S25" i="12"/>
  <c r="R25" i="12"/>
  <c r="Q25" i="12"/>
  <c r="P25" i="12"/>
  <c r="O25" i="12"/>
  <c r="T24" i="12"/>
  <c r="S24" i="12"/>
  <c r="R24" i="12"/>
  <c r="Q24" i="12"/>
  <c r="P24" i="12"/>
  <c r="O24" i="12"/>
  <c r="T23" i="12"/>
  <c r="S23" i="12"/>
  <c r="R23" i="12"/>
  <c r="Q23" i="12"/>
  <c r="P23" i="12"/>
  <c r="O23" i="12"/>
  <c r="T22" i="12"/>
  <c r="S22" i="12"/>
  <c r="R22" i="12"/>
  <c r="Q22" i="12"/>
  <c r="P22" i="12"/>
  <c r="O22" i="12"/>
  <c r="T21" i="12"/>
  <c r="S21" i="12"/>
  <c r="R21" i="12"/>
  <c r="Q21" i="12"/>
  <c r="P21" i="12"/>
  <c r="O21" i="12"/>
  <c r="T20" i="12"/>
  <c r="S20" i="12"/>
  <c r="R20" i="12"/>
  <c r="Q20" i="12"/>
  <c r="P20" i="12"/>
  <c r="O20" i="12"/>
  <c r="T19" i="12"/>
  <c r="S19" i="12"/>
  <c r="R19" i="12"/>
  <c r="Q19" i="12"/>
  <c r="P19" i="12"/>
  <c r="O19" i="12"/>
  <c r="T18" i="12"/>
  <c r="S18" i="12"/>
  <c r="R18" i="12"/>
  <c r="Q18" i="12"/>
  <c r="P18" i="12"/>
  <c r="O18" i="12"/>
  <c r="T17" i="12"/>
  <c r="S17" i="12"/>
  <c r="R17" i="12"/>
  <c r="Q17" i="12"/>
  <c r="P17" i="12"/>
  <c r="O17" i="12"/>
  <c r="T16" i="12"/>
  <c r="S16" i="12"/>
  <c r="R16" i="12"/>
  <c r="Q16" i="12"/>
  <c r="P16" i="12"/>
  <c r="O16" i="12"/>
  <c r="T15" i="12"/>
  <c r="S15" i="12"/>
  <c r="R15" i="12"/>
  <c r="Q15" i="12"/>
  <c r="P15" i="12"/>
  <c r="O15" i="12"/>
  <c r="T14" i="12"/>
  <c r="S14" i="12"/>
  <c r="R14" i="12"/>
  <c r="Q14" i="12"/>
  <c r="P14" i="12"/>
  <c r="O14" i="12"/>
  <c r="T13" i="12"/>
  <c r="S13" i="12"/>
  <c r="R13" i="12"/>
  <c r="Q13" i="12"/>
  <c r="P13" i="12"/>
  <c r="O13" i="12"/>
  <c r="T12" i="12"/>
  <c r="S12" i="12"/>
  <c r="R12" i="12"/>
  <c r="Q12" i="12"/>
  <c r="P12" i="12"/>
  <c r="O12" i="12"/>
  <c r="T11" i="12"/>
  <c r="S11" i="12"/>
  <c r="R11" i="12"/>
  <c r="Q11" i="12"/>
  <c r="P11" i="12"/>
  <c r="O11" i="12"/>
  <c r="T10" i="12"/>
  <c r="S10" i="12"/>
  <c r="R10" i="12"/>
  <c r="Q10" i="12"/>
  <c r="P10" i="12"/>
  <c r="O10" i="12"/>
  <c r="T9" i="12"/>
  <c r="S9" i="12"/>
  <c r="R9" i="12"/>
  <c r="Q9" i="12"/>
  <c r="P9" i="12"/>
  <c r="O9" i="12"/>
  <c r="T8" i="12"/>
  <c r="S8" i="12"/>
  <c r="R8" i="12"/>
  <c r="Q8" i="12"/>
  <c r="P8" i="12"/>
  <c r="O8" i="12"/>
  <c r="T7" i="12"/>
  <c r="S7" i="12"/>
  <c r="R7" i="12"/>
  <c r="Q7" i="12"/>
  <c r="P7" i="12"/>
  <c r="O7" i="12"/>
  <c r="T6" i="12"/>
  <c r="S6" i="12"/>
  <c r="R6" i="12"/>
  <c r="Q6" i="12"/>
  <c r="P6" i="12"/>
  <c r="O6" i="12"/>
  <c r="T5" i="12"/>
  <c r="S5" i="12"/>
  <c r="R5" i="12"/>
  <c r="Q5" i="12"/>
  <c r="P5" i="12"/>
  <c r="O5" i="12"/>
  <c r="T49" i="11"/>
  <c r="S49" i="11"/>
  <c r="R49" i="11"/>
  <c r="Q49" i="11"/>
  <c r="P49" i="11"/>
  <c r="O49" i="11"/>
  <c r="T48" i="11"/>
  <c r="S48" i="11"/>
  <c r="R48" i="11"/>
  <c r="Q48" i="11"/>
  <c r="P48" i="11"/>
  <c r="O48" i="11"/>
  <c r="T47" i="11"/>
  <c r="S47" i="11"/>
  <c r="R47" i="11"/>
  <c r="Q47" i="11"/>
  <c r="P47" i="11"/>
  <c r="O47" i="11"/>
  <c r="T46" i="11"/>
  <c r="S46" i="11"/>
  <c r="R46" i="11"/>
  <c r="Q46" i="11"/>
  <c r="P46" i="11"/>
  <c r="O46" i="11"/>
  <c r="T45" i="11"/>
  <c r="S45" i="11"/>
  <c r="R45" i="11"/>
  <c r="Q45" i="11"/>
  <c r="P45" i="11"/>
  <c r="O45" i="11"/>
  <c r="T44" i="11"/>
  <c r="S44" i="11"/>
  <c r="R44" i="11"/>
  <c r="Q44" i="11"/>
  <c r="P44" i="11"/>
  <c r="O44" i="11"/>
  <c r="T43" i="11"/>
  <c r="S43" i="11"/>
  <c r="R43" i="11"/>
  <c r="Q43" i="11"/>
  <c r="P43" i="11"/>
  <c r="O43" i="11"/>
  <c r="T42" i="11"/>
  <c r="S42" i="11"/>
  <c r="R42" i="11"/>
  <c r="Q42" i="11"/>
  <c r="P42" i="11"/>
  <c r="O42" i="11"/>
  <c r="T41" i="11"/>
  <c r="S41" i="11"/>
  <c r="R41" i="11"/>
  <c r="Q41" i="11"/>
  <c r="P41" i="11"/>
  <c r="O41" i="11"/>
  <c r="U41" i="11" s="1"/>
  <c r="V41" i="11" s="1"/>
  <c r="T40" i="11"/>
  <c r="S40" i="11"/>
  <c r="R40" i="11"/>
  <c r="Q40" i="11"/>
  <c r="P40" i="11"/>
  <c r="O40" i="11"/>
  <c r="T39" i="11"/>
  <c r="S39" i="11"/>
  <c r="R39" i="11"/>
  <c r="Q39" i="11"/>
  <c r="P39" i="11"/>
  <c r="O39" i="11"/>
  <c r="T38" i="11"/>
  <c r="S38" i="11"/>
  <c r="R38" i="11"/>
  <c r="Q38" i="11"/>
  <c r="P38" i="11"/>
  <c r="O38" i="11"/>
  <c r="T37" i="11"/>
  <c r="S37" i="11"/>
  <c r="R37" i="11"/>
  <c r="Q37" i="11"/>
  <c r="P37" i="11"/>
  <c r="O37" i="11"/>
  <c r="T36" i="11"/>
  <c r="S36" i="11"/>
  <c r="R36" i="11"/>
  <c r="Q36" i="11"/>
  <c r="P36" i="11"/>
  <c r="O36" i="11"/>
  <c r="T35" i="11"/>
  <c r="S35" i="11"/>
  <c r="R35" i="11"/>
  <c r="Q35" i="11"/>
  <c r="P35" i="11"/>
  <c r="O35" i="11"/>
  <c r="T34" i="11"/>
  <c r="S34" i="11"/>
  <c r="R34" i="11"/>
  <c r="Q34" i="11"/>
  <c r="P34" i="11"/>
  <c r="O34" i="11"/>
  <c r="T33" i="11"/>
  <c r="S33" i="11"/>
  <c r="R33" i="11"/>
  <c r="Q33" i="11"/>
  <c r="P33" i="11"/>
  <c r="O33" i="11"/>
  <c r="T32" i="11"/>
  <c r="S32" i="11"/>
  <c r="R32" i="11"/>
  <c r="Q32" i="11"/>
  <c r="P32" i="11"/>
  <c r="O32" i="11"/>
  <c r="T31" i="11"/>
  <c r="S31" i="11"/>
  <c r="R31" i="11"/>
  <c r="Q31" i="11"/>
  <c r="P31" i="11"/>
  <c r="O31" i="11"/>
  <c r="T30" i="11"/>
  <c r="S30" i="11"/>
  <c r="R30" i="11"/>
  <c r="Q30" i="11"/>
  <c r="P30" i="11"/>
  <c r="O30" i="11"/>
  <c r="T29" i="11"/>
  <c r="S29" i="11"/>
  <c r="R29" i="11"/>
  <c r="Q29" i="11"/>
  <c r="P29" i="11"/>
  <c r="O29" i="11"/>
  <c r="T28" i="11"/>
  <c r="S28" i="11"/>
  <c r="R28" i="11"/>
  <c r="Q28" i="11"/>
  <c r="P28" i="11"/>
  <c r="O28" i="11"/>
  <c r="T27" i="11"/>
  <c r="S27" i="11"/>
  <c r="R27" i="11"/>
  <c r="Q27" i="11"/>
  <c r="P27" i="11"/>
  <c r="O27" i="11"/>
  <c r="T26" i="11"/>
  <c r="S26" i="11"/>
  <c r="R26" i="11"/>
  <c r="Q26" i="11"/>
  <c r="P26" i="11"/>
  <c r="O26" i="11"/>
  <c r="T25" i="11"/>
  <c r="S25" i="11"/>
  <c r="R25" i="11"/>
  <c r="Q25" i="11"/>
  <c r="P25" i="11"/>
  <c r="O25" i="11"/>
  <c r="T24" i="11"/>
  <c r="S24" i="11"/>
  <c r="R24" i="11"/>
  <c r="Q24" i="11"/>
  <c r="P24" i="11"/>
  <c r="O24" i="11"/>
  <c r="T23" i="11"/>
  <c r="S23" i="11"/>
  <c r="R23" i="11"/>
  <c r="Q23" i="11"/>
  <c r="P23" i="11"/>
  <c r="O23" i="11"/>
  <c r="T22" i="11"/>
  <c r="S22" i="11"/>
  <c r="R22" i="11"/>
  <c r="Q22" i="11"/>
  <c r="P22" i="11"/>
  <c r="O22" i="11"/>
  <c r="T21" i="11"/>
  <c r="S21" i="11"/>
  <c r="R21" i="11"/>
  <c r="Q21" i="11"/>
  <c r="P21" i="11"/>
  <c r="O21" i="11"/>
  <c r="T20" i="11"/>
  <c r="S20" i="11"/>
  <c r="R20" i="11"/>
  <c r="Q20" i="11"/>
  <c r="P20" i="11"/>
  <c r="O20" i="11"/>
  <c r="T19" i="11"/>
  <c r="S19" i="11"/>
  <c r="R19" i="11"/>
  <c r="Q19" i="11"/>
  <c r="P19" i="11"/>
  <c r="O19" i="11"/>
  <c r="T18" i="11"/>
  <c r="S18" i="11"/>
  <c r="R18" i="11"/>
  <c r="Q18" i="11"/>
  <c r="P18" i="11"/>
  <c r="O18" i="11"/>
  <c r="T17" i="11"/>
  <c r="S17" i="11"/>
  <c r="R17" i="11"/>
  <c r="Q17" i="11"/>
  <c r="P17" i="11"/>
  <c r="O17" i="11"/>
  <c r="T16" i="11"/>
  <c r="S16" i="11"/>
  <c r="R16" i="11"/>
  <c r="Q16" i="11"/>
  <c r="P16" i="11"/>
  <c r="O16" i="11"/>
  <c r="T15" i="11"/>
  <c r="S15" i="11"/>
  <c r="R15" i="11"/>
  <c r="Q15" i="11"/>
  <c r="P15" i="11"/>
  <c r="O15" i="11"/>
  <c r="T14" i="11"/>
  <c r="S14" i="11"/>
  <c r="R14" i="11"/>
  <c r="Q14" i="11"/>
  <c r="P14" i="11"/>
  <c r="O14" i="11"/>
  <c r="T13" i="11"/>
  <c r="S13" i="11"/>
  <c r="R13" i="11"/>
  <c r="Q13" i="11"/>
  <c r="P13" i="11"/>
  <c r="O13" i="11"/>
  <c r="T12" i="11"/>
  <c r="S12" i="11"/>
  <c r="R12" i="11"/>
  <c r="Q12" i="11"/>
  <c r="P12" i="11"/>
  <c r="O12" i="11"/>
  <c r="T11" i="11"/>
  <c r="S11" i="11"/>
  <c r="R11" i="11"/>
  <c r="Q11" i="11"/>
  <c r="P11" i="11"/>
  <c r="O11" i="11"/>
  <c r="T10" i="11"/>
  <c r="S10" i="11"/>
  <c r="R10" i="11"/>
  <c r="Q10" i="11"/>
  <c r="P10" i="11"/>
  <c r="O10" i="11"/>
  <c r="T9" i="11"/>
  <c r="S9" i="11"/>
  <c r="R9" i="11"/>
  <c r="Q9" i="11"/>
  <c r="P9" i="11"/>
  <c r="O9" i="11"/>
  <c r="T8" i="11"/>
  <c r="S8" i="11"/>
  <c r="R8" i="11"/>
  <c r="Q8" i="11"/>
  <c r="P8" i="11"/>
  <c r="O8" i="11"/>
  <c r="T7" i="11"/>
  <c r="S7" i="11"/>
  <c r="R7" i="11"/>
  <c r="Q7" i="11"/>
  <c r="P7" i="11"/>
  <c r="O7" i="11"/>
  <c r="T6" i="11"/>
  <c r="S6" i="11"/>
  <c r="R6" i="11"/>
  <c r="Q6" i="11"/>
  <c r="P6" i="11"/>
  <c r="O6" i="11"/>
  <c r="T5" i="11"/>
  <c r="S5" i="11"/>
  <c r="R5" i="11"/>
  <c r="Q5" i="11"/>
  <c r="P5" i="11"/>
  <c r="O5" i="11"/>
  <c r="T49" i="7"/>
  <c r="S49" i="7"/>
  <c r="R49" i="7"/>
  <c r="Q49" i="7"/>
  <c r="P49" i="7"/>
  <c r="O49" i="7"/>
  <c r="T48" i="7"/>
  <c r="S48" i="7"/>
  <c r="R48" i="7"/>
  <c r="Q48" i="7"/>
  <c r="P48" i="7"/>
  <c r="O48" i="7"/>
  <c r="T47" i="7"/>
  <c r="S47" i="7"/>
  <c r="R47" i="7"/>
  <c r="Q47" i="7"/>
  <c r="P47" i="7"/>
  <c r="O47" i="7"/>
  <c r="T46" i="7"/>
  <c r="S46" i="7"/>
  <c r="R46" i="7"/>
  <c r="Q46" i="7"/>
  <c r="P46" i="7"/>
  <c r="O46" i="7"/>
  <c r="T45" i="7"/>
  <c r="S45" i="7"/>
  <c r="R45" i="7"/>
  <c r="Q45" i="7"/>
  <c r="P45" i="7"/>
  <c r="O45" i="7"/>
  <c r="T44" i="7"/>
  <c r="S44" i="7"/>
  <c r="R44" i="7"/>
  <c r="Q44" i="7"/>
  <c r="P44" i="7"/>
  <c r="O44" i="7"/>
  <c r="U44" i="7" s="1"/>
  <c r="V44" i="7" s="1"/>
  <c r="T43" i="7"/>
  <c r="S43" i="7"/>
  <c r="R43" i="7"/>
  <c r="Q43" i="7"/>
  <c r="P43" i="7"/>
  <c r="O43" i="7"/>
  <c r="T42" i="7"/>
  <c r="S42" i="7"/>
  <c r="R42" i="7"/>
  <c r="Q42" i="7"/>
  <c r="P42" i="7"/>
  <c r="O42" i="7"/>
  <c r="U42" i="7" s="1"/>
  <c r="V42" i="7" s="1"/>
  <c r="T41" i="7"/>
  <c r="S41" i="7"/>
  <c r="R41" i="7"/>
  <c r="Q41" i="7"/>
  <c r="P41" i="7"/>
  <c r="O41" i="7"/>
  <c r="T40" i="7"/>
  <c r="S40" i="7"/>
  <c r="R40" i="7"/>
  <c r="Q40" i="7"/>
  <c r="P40" i="7"/>
  <c r="O40" i="7"/>
  <c r="U40" i="7" s="1"/>
  <c r="V40" i="7" s="1"/>
  <c r="T39" i="7"/>
  <c r="S39" i="7"/>
  <c r="R39" i="7"/>
  <c r="Q39" i="7"/>
  <c r="P39" i="7"/>
  <c r="O39" i="7"/>
  <c r="T38" i="7"/>
  <c r="S38" i="7"/>
  <c r="R38" i="7"/>
  <c r="Q38" i="7"/>
  <c r="P38" i="7"/>
  <c r="O38" i="7"/>
  <c r="T37" i="7"/>
  <c r="S37" i="7"/>
  <c r="R37" i="7"/>
  <c r="Q37" i="7"/>
  <c r="P37" i="7"/>
  <c r="O37" i="7"/>
  <c r="T36" i="7"/>
  <c r="S36" i="7"/>
  <c r="R36" i="7"/>
  <c r="Q36" i="7"/>
  <c r="P36" i="7"/>
  <c r="O36" i="7"/>
  <c r="T35" i="7"/>
  <c r="S35" i="7"/>
  <c r="R35" i="7"/>
  <c r="Q35" i="7"/>
  <c r="P35" i="7"/>
  <c r="O35" i="7"/>
  <c r="T34" i="7"/>
  <c r="S34" i="7"/>
  <c r="R34" i="7"/>
  <c r="Q34" i="7"/>
  <c r="P34" i="7"/>
  <c r="O34" i="7"/>
  <c r="T33" i="7"/>
  <c r="S33" i="7"/>
  <c r="R33" i="7"/>
  <c r="Q33" i="7"/>
  <c r="P33" i="7"/>
  <c r="O33" i="7"/>
  <c r="T32" i="7"/>
  <c r="S32" i="7"/>
  <c r="R32" i="7"/>
  <c r="Q32" i="7"/>
  <c r="P32" i="7"/>
  <c r="O32" i="7"/>
  <c r="T31" i="7"/>
  <c r="S31" i="7"/>
  <c r="R31" i="7"/>
  <c r="Q31" i="7"/>
  <c r="P31" i="7"/>
  <c r="O31" i="7"/>
  <c r="T30" i="7"/>
  <c r="S30" i="7"/>
  <c r="R30" i="7"/>
  <c r="Q30" i="7"/>
  <c r="P30" i="7"/>
  <c r="O30" i="7"/>
  <c r="T29" i="7"/>
  <c r="S29" i="7"/>
  <c r="R29" i="7"/>
  <c r="Q29" i="7"/>
  <c r="P29" i="7"/>
  <c r="O29" i="7"/>
  <c r="T28" i="7"/>
  <c r="S28" i="7"/>
  <c r="R28" i="7"/>
  <c r="Q28" i="7"/>
  <c r="P28" i="7"/>
  <c r="O28" i="7"/>
  <c r="T27" i="7"/>
  <c r="S27" i="7"/>
  <c r="R27" i="7"/>
  <c r="Q27" i="7"/>
  <c r="P27" i="7"/>
  <c r="O27" i="7"/>
  <c r="T26" i="7"/>
  <c r="S26" i="7"/>
  <c r="R26" i="7"/>
  <c r="Q26" i="7"/>
  <c r="P26" i="7"/>
  <c r="O26" i="7"/>
  <c r="T25" i="7"/>
  <c r="S25" i="7"/>
  <c r="R25" i="7"/>
  <c r="Q25" i="7"/>
  <c r="P25" i="7"/>
  <c r="O25" i="7"/>
  <c r="T24" i="7"/>
  <c r="S24" i="7"/>
  <c r="R24" i="7"/>
  <c r="Q24" i="7"/>
  <c r="P24" i="7"/>
  <c r="O24" i="7"/>
  <c r="T23" i="7"/>
  <c r="S23" i="7"/>
  <c r="R23" i="7"/>
  <c r="Q23" i="7"/>
  <c r="P23" i="7"/>
  <c r="O23" i="7"/>
  <c r="T22" i="7"/>
  <c r="S22" i="7"/>
  <c r="R22" i="7"/>
  <c r="Q22" i="7"/>
  <c r="P22" i="7"/>
  <c r="O22" i="7"/>
  <c r="T21" i="7"/>
  <c r="S21" i="7"/>
  <c r="R21" i="7"/>
  <c r="Q21" i="7"/>
  <c r="P21" i="7"/>
  <c r="O21" i="7"/>
  <c r="T20" i="7"/>
  <c r="S20" i="7"/>
  <c r="R20" i="7"/>
  <c r="Q20" i="7"/>
  <c r="P20" i="7"/>
  <c r="O20" i="7"/>
  <c r="T19" i="7"/>
  <c r="S19" i="7"/>
  <c r="R19" i="7"/>
  <c r="Q19" i="7"/>
  <c r="P19" i="7"/>
  <c r="O19" i="7"/>
  <c r="T18" i="7"/>
  <c r="S18" i="7"/>
  <c r="R18" i="7"/>
  <c r="Q18" i="7"/>
  <c r="P18" i="7"/>
  <c r="O18" i="7"/>
  <c r="T17" i="7"/>
  <c r="S17" i="7"/>
  <c r="R17" i="7"/>
  <c r="Q17" i="7"/>
  <c r="P17" i="7"/>
  <c r="O17" i="7"/>
  <c r="T16" i="7"/>
  <c r="S16" i="7"/>
  <c r="R16" i="7"/>
  <c r="Q16" i="7"/>
  <c r="P16" i="7"/>
  <c r="O16" i="7"/>
  <c r="T15" i="7"/>
  <c r="S15" i="7"/>
  <c r="R15" i="7"/>
  <c r="Q15" i="7"/>
  <c r="P15" i="7"/>
  <c r="O15" i="7"/>
  <c r="T14" i="7"/>
  <c r="S14" i="7"/>
  <c r="R14" i="7"/>
  <c r="Q14" i="7"/>
  <c r="P14" i="7"/>
  <c r="O14" i="7"/>
  <c r="T13" i="7"/>
  <c r="S13" i="7"/>
  <c r="R13" i="7"/>
  <c r="Q13" i="7"/>
  <c r="P13" i="7"/>
  <c r="O13" i="7"/>
  <c r="T12" i="7"/>
  <c r="S12" i="7"/>
  <c r="R12" i="7"/>
  <c r="Q12" i="7"/>
  <c r="P12" i="7"/>
  <c r="O12" i="7"/>
  <c r="T11" i="7"/>
  <c r="S11" i="7"/>
  <c r="R11" i="7"/>
  <c r="Q11" i="7"/>
  <c r="P11" i="7"/>
  <c r="O11" i="7"/>
  <c r="T10" i="7"/>
  <c r="S10" i="7"/>
  <c r="R10" i="7"/>
  <c r="Q10" i="7"/>
  <c r="P10" i="7"/>
  <c r="O10" i="7"/>
  <c r="T9" i="7"/>
  <c r="S9" i="7"/>
  <c r="R9" i="7"/>
  <c r="Q9" i="7"/>
  <c r="P9" i="7"/>
  <c r="O9" i="7"/>
  <c r="T8" i="7"/>
  <c r="S8" i="7"/>
  <c r="R8" i="7"/>
  <c r="Q8" i="7"/>
  <c r="P8" i="7"/>
  <c r="O8" i="7"/>
  <c r="T7" i="7"/>
  <c r="S7" i="7"/>
  <c r="R7" i="7"/>
  <c r="Q7" i="7"/>
  <c r="P7" i="7"/>
  <c r="O7" i="7"/>
  <c r="T6" i="7"/>
  <c r="S6" i="7"/>
  <c r="R6" i="7"/>
  <c r="Q6" i="7"/>
  <c r="P6" i="7"/>
  <c r="O6" i="7"/>
  <c r="T5" i="7"/>
  <c r="S5" i="7"/>
  <c r="R5" i="7"/>
  <c r="Q5" i="7"/>
  <c r="P5" i="7"/>
  <c r="O5" i="7"/>
  <c r="Q56" i="11" l="1"/>
  <c r="O58" i="12"/>
  <c r="S58" i="12"/>
  <c r="U40" i="12"/>
  <c r="V40" i="12" s="1"/>
  <c r="U42" i="12"/>
  <c r="V42" i="12" s="1"/>
  <c r="U44" i="12"/>
  <c r="V44" i="12" s="1"/>
  <c r="U46" i="12"/>
  <c r="V46" i="12" s="1"/>
  <c r="U48" i="12"/>
  <c r="V48" i="12" s="1"/>
  <c r="U47" i="12"/>
  <c r="V47" i="12" s="1"/>
  <c r="U49" i="12"/>
  <c r="V49" i="12" s="1"/>
  <c r="U40" i="11"/>
  <c r="V40" i="11" s="1"/>
  <c r="W40" i="11" s="1"/>
  <c r="U42" i="11"/>
  <c r="V42" i="11" s="1"/>
  <c r="W42" i="11" s="1"/>
  <c r="U44" i="11"/>
  <c r="V44" i="11" s="1"/>
  <c r="W44" i="11" s="1"/>
  <c r="U46" i="11"/>
  <c r="V46" i="11" s="1"/>
  <c r="W46" i="11" s="1"/>
  <c r="U48" i="11"/>
  <c r="V48" i="11" s="1"/>
  <c r="W48" i="11" s="1"/>
  <c r="U43" i="11"/>
  <c r="V43" i="11" s="1"/>
  <c r="U45" i="11"/>
  <c r="V45" i="11" s="1"/>
  <c r="U47" i="11"/>
  <c r="V47" i="11" s="1"/>
  <c r="U49" i="11"/>
  <c r="V49" i="11" s="1"/>
  <c r="U49" i="7"/>
  <c r="V49" i="7" s="1"/>
  <c r="W49" i="7" s="1"/>
  <c r="U41" i="7"/>
  <c r="V41" i="7" s="1"/>
  <c r="W41" i="7" s="1"/>
  <c r="U43" i="7"/>
  <c r="V43" i="7" s="1"/>
  <c r="U45" i="7"/>
  <c r="V45" i="7" s="1"/>
  <c r="U47" i="7"/>
  <c r="V47" i="7" s="1"/>
  <c r="W47" i="7" s="1"/>
  <c r="U46" i="7"/>
  <c r="V46" i="7" s="1"/>
  <c r="W46" i="7" s="1"/>
  <c r="U48" i="7"/>
  <c r="V48" i="7" s="1"/>
  <c r="W48" i="7" s="1"/>
  <c r="R57" i="7"/>
  <c r="Q56" i="7"/>
  <c r="Q55" i="7" s="1"/>
  <c r="U38" i="11"/>
  <c r="V38" i="11" s="1"/>
  <c r="U39" i="11"/>
  <c r="V39" i="11" s="1"/>
  <c r="U6" i="7"/>
  <c r="V6" i="7" s="1"/>
  <c r="W6" i="7" s="1"/>
  <c r="U12" i="7"/>
  <c r="V12" i="7" s="1"/>
  <c r="W12" i="7" s="1"/>
  <c r="U18" i="7"/>
  <c r="V18" i="7" s="1"/>
  <c r="W18" i="7" s="1"/>
  <c r="U22" i="7"/>
  <c r="V22" i="7" s="1"/>
  <c r="W22" i="7" s="1"/>
  <c r="U26" i="7"/>
  <c r="V26" i="7" s="1"/>
  <c r="W26" i="7" s="1"/>
  <c r="U30" i="7"/>
  <c r="V30" i="7" s="1"/>
  <c r="W30" i="7" s="1"/>
  <c r="U34" i="7"/>
  <c r="V34" i="7" s="1"/>
  <c r="W34" i="7" s="1"/>
  <c r="U38" i="7"/>
  <c r="V38" i="7" s="1"/>
  <c r="U6" i="11"/>
  <c r="V6" i="11" s="1"/>
  <c r="W6" i="11" s="1"/>
  <c r="U32" i="11"/>
  <c r="V32" i="11" s="1"/>
  <c r="W32" i="11" s="1"/>
  <c r="U33" i="11"/>
  <c r="V33" i="11" s="1"/>
  <c r="U34" i="11"/>
  <c r="V34" i="11" s="1"/>
  <c r="U35" i="11"/>
  <c r="V35" i="11" s="1"/>
  <c r="W35" i="11" s="1"/>
  <c r="U36" i="11"/>
  <c r="V36" i="11" s="1"/>
  <c r="W36" i="11" s="1"/>
  <c r="U37" i="11"/>
  <c r="V37" i="11" s="1"/>
  <c r="U7" i="12"/>
  <c r="V7" i="12" s="1"/>
  <c r="U9" i="12"/>
  <c r="V9" i="12" s="1"/>
  <c r="W9" i="12" s="1"/>
  <c r="U11" i="12"/>
  <c r="V11" i="12" s="1"/>
  <c r="W11" i="12" s="1"/>
  <c r="U13" i="12"/>
  <c r="V13" i="12" s="1"/>
  <c r="U15" i="12"/>
  <c r="V15" i="12" s="1"/>
  <c r="U17" i="12"/>
  <c r="V17" i="12" s="1"/>
  <c r="W17" i="12" s="1"/>
  <c r="U19" i="12"/>
  <c r="V19" i="12" s="1"/>
  <c r="W19" i="12" s="1"/>
  <c r="U21" i="12"/>
  <c r="V21" i="12" s="1"/>
  <c r="W21" i="12" s="1"/>
  <c r="U23" i="12"/>
  <c r="V23" i="12" s="1"/>
  <c r="U25" i="12"/>
  <c r="V25" i="12" s="1"/>
  <c r="U27" i="12"/>
  <c r="V27" i="12" s="1"/>
  <c r="W27" i="12" s="1"/>
  <c r="U29" i="12"/>
  <c r="V29" i="12" s="1"/>
  <c r="W29" i="12" s="1"/>
  <c r="U31" i="12"/>
  <c r="V31" i="12" s="1"/>
  <c r="U33" i="12"/>
  <c r="V33" i="12" s="1"/>
  <c r="U35" i="12"/>
  <c r="V35" i="12" s="1"/>
  <c r="W35" i="12" s="1"/>
  <c r="U37" i="12"/>
  <c r="V37" i="12" s="1"/>
  <c r="W37" i="12" s="1"/>
  <c r="U39" i="12"/>
  <c r="V39" i="12" s="1"/>
  <c r="U16" i="7"/>
  <c r="V16" i="7" s="1"/>
  <c r="W16" i="7" s="1"/>
  <c r="U20" i="7"/>
  <c r="V20" i="7" s="1"/>
  <c r="W20" i="7" s="1"/>
  <c r="U32" i="7"/>
  <c r="V32" i="7" s="1"/>
  <c r="W32" i="7" s="1"/>
  <c r="U7" i="11"/>
  <c r="V7" i="11" s="1"/>
  <c r="U23" i="7"/>
  <c r="V23" i="7" s="1"/>
  <c r="W23" i="7" s="1"/>
  <c r="U25" i="7"/>
  <c r="V25" i="7" s="1"/>
  <c r="U27" i="7"/>
  <c r="V27" i="7" s="1"/>
  <c r="W27" i="7" s="1"/>
  <c r="U29" i="7"/>
  <c r="V29" i="7" s="1"/>
  <c r="U31" i="7"/>
  <c r="V31" i="7" s="1"/>
  <c r="W31" i="7" s="1"/>
  <c r="U33" i="7"/>
  <c r="V33" i="7" s="1"/>
  <c r="W33" i="7" s="1"/>
  <c r="U35" i="7"/>
  <c r="V35" i="7" s="1"/>
  <c r="W35" i="7" s="1"/>
  <c r="U37" i="7"/>
  <c r="V37" i="7" s="1"/>
  <c r="P56" i="11"/>
  <c r="R57" i="12"/>
  <c r="U8" i="7"/>
  <c r="V8" i="7" s="1"/>
  <c r="W8" i="7" s="1"/>
  <c r="U10" i="7"/>
  <c r="V10" i="7" s="1"/>
  <c r="W10" i="7" s="1"/>
  <c r="U14" i="7"/>
  <c r="V14" i="7" s="1"/>
  <c r="W14" i="7" s="1"/>
  <c r="U24" i="7"/>
  <c r="V24" i="7" s="1"/>
  <c r="W24" i="7" s="1"/>
  <c r="U28" i="7"/>
  <c r="V28" i="7" s="1"/>
  <c r="W28" i="7" s="1"/>
  <c r="U36" i="7"/>
  <c r="V36" i="7" s="1"/>
  <c r="O58" i="7"/>
  <c r="S58" i="7"/>
  <c r="U7" i="7"/>
  <c r="V7" i="7" s="1"/>
  <c r="W7" i="7" s="1"/>
  <c r="U9" i="7"/>
  <c r="V9" i="7" s="1"/>
  <c r="W9" i="7" s="1"/>
  <c r="U11" i="7"/>
  <c r="V11" i="7" s="1"/>
  <c r="W11" i="7" s="1"/>
  <c r="U13" i="7"/>
  <c r="V13" i="7" s="1"/>
  <c r="U15" i="7"/>
  <c r="V15" i="7" s="1"/>
  <c r="U17" i="7"/>
  <c r="V17" i="7" s="1"/>
  <c r="W17" i="7" s="1"/>
  <c r="U19" i="7"/>
  <c r="V19" i="7" s="1"/>
  <c r="W19" i="7" s="1"/>
  <c r="U21" i="7"/>
  <c r="V21" i="7" s="1"/>
  <c r="W21" i="7" s="1"/>
  <c r="U39" i="7"/>
  <c r="V39" i="7" s="1"/>
  <c r="W39" i="7" s="1"/>
  <c r="U11" i="11"/>
  <c r="V11" i="11" s="1"/>
  <c r="U19" i="11"/>
  <c r="V19" i="11" s="1"/>
  <c r="W19" i="11" s="1"/>
  <c r="U31" i="11"/>
  <c r="V31" i="11" s="1"/>
  <c r="W31" i="11" s="1"/>
  <c r="Q56" i="12"/>
  <c r="Q55" i="12" s="1"/>
  <c r="Q54" i="12" s="1"/>
  <c r="Q53" i="12" s="1"/>
  <c r="U20" i="11"/>
  <c r="V20" i="11" s="1"/>
  <c r="U21" i="11"/>
  <c r="V21" i="11" s="1"/>
  <c r="W21" i="11" s="1"/>
  <c r="U22" i="11"/>
  <c r="V22" i="11" s="1"/>
  <c r="W22" i="11" s="1"/>
  <c r="U23" i="11"/>
  <c r="V23" i="11" s="1"/>
  <c r="U24" i="11"/>
  <c r="V24" i="11" s="1"/>
  <c r="U25" i="11"/>
  <c r="V25" i="11" s="1"/>
  <c r="W25" i="11" s="1"/>
  <c r="U26" i="11"/>
  <c r="V26" i="11" s="1"/>
  <c r="W26" i="11" s="1"/>
  <c r="U27" i="11"/>
  <c r="V27" i="11" s="1"/>
  <c r="U28" i="11"/>
  <c r="V28" i="11" s="1"/>
  <c r="U29" i="11"/>
  <c r="V29" i="11" s="1"/>
  <c r="W29" i="11" s="1"/>
  <c r="U30" i="11"/>
  <c r="V30" i="11" s="1"/>
  <c r="W30" i="11" s="1"/>
  <c r="O58" i="11"/>
  <c r="S58" i="11"/>
  <c r="U12" i="11"/>
  <c r="V12" i="11" s="1"/>
  <c r="W12" i="11" s="1"/>
  <c r="U13" i="11"/>
  <c r="V13" i="11" s="1"/>
  <c r="W13" i="11" s="1"/>
  <c r="U14" i="11"/>
  <c r="V14" i="11" s="1"/>
  <c r="W14" i="11" s="1"/>
  <c r="U15" i="11"/>
  <c r="V15" i="11" s="1"/>
  <c r="U16" i="11"/>
  <c r="V16" i="11" s="1"/>
  <c r="W16" i="11" s="1"/>
  <c r="U17" i="11"/>
  <c r="V17" i="11" s="1"/>
  <c r="W17" i="11" s="1"/>
  <c r="U18" i="11"/>
  <c r="V18" i="11" s="1"/>
  <c r="T52" i="11"/>
  <c r="R57" i="11"/>
  <c r="U8" i="11"/>
  <c r="V8" i="11" s="1"/>
  <c r="W8" i="11" s="1"/>
  <c r="U9" i="11"/>
  <c r="V9" i="11" s="1"/>
  <c r="W9" i="11" s="1"/>
  <c r="U10" i="11"/>
  <c r="V10" i="11" s="1"/>
  <c r="W10" i="11" s="1"/>
  <c r="P52" i="11"/>
  <c r="R58" i="11"/>
  <c r="T56" i="11"/>
  <c r="T55" i="11" s="1"/>
  <c r="T54" i="11" s="1"/>
  <c r="T53" i="11" s="1"/>
  <c r="U6" i="12"/>
  <c r="V6" i="12" s="1"/>
  <c r="W6" i="12" s="1"/>
  <c r="U8" i="12"/>
  <c r="V8" i="12" s="1"/>
  <c r="W8" i="12" s="1"/>
  <c r="U10" i="12"/>
  <c r="V10" i="12" s="1"/>
  <c r="W10" i="12" s="1"/>
  <c r="U12" i="12"/>
  <c r="V12" i="12" s="1"/>
  <c r="W12" i="12" s="1"/>
  <c r="U14" i="12"/>
  <c r="V14" i="12" s="1"/>
  <c r="W14" i="12" s="1"/>
  <c r="U16" i="12"/>
  <c r="V16" i="12" s="1"/>
  <c r="W16" i="12" s="1"/>
  <c r="U18" i="12"/>
  <c r="V18" i="12" s="1"/>
  <c r="W18" i="12" s="1"/>
  <c r="U20" i="12"/>
  <c r="V20" i="12" s="1"/>
  <c r="W20" i="12" s="1"/>
  <c r="U22" i="12"/>
  <c r="V22" i="12" s="1"/>
  <c r="W22" i="12" s="1"/>
  <c r="U24" i="12"/>
  <c r="V24" i="12" s="1"/>
  <c r="W24" i="12" s="1"/>
  <c r="U26" i="12"/>
  <c r="V26" i="12" s="1"/>
  <c r="W26" i="12" s="1"/>
  <c r="U28" i="12"/>
  <c r="V28" i="12" s="1"/>
  <c r="W28" i="12" s="1"/>
  <c r="U30" i="12"/>
  <c r="V30" i="12" s="1"/>
  <c r="W30" i="12" s="1"/>
  <c r="U32" i="12"/>
  <c r="V32" i="12" s="1"/>
  <c r="W32" i="12" s="1"/>
  <c r="U34" i="12"/>
  <c r="V34" i="12" s="1"/>
  <c r="W34" i="12" s="1"/>
  <c r="U36" i="12"/>
  <c r="V36" i="12" s="1"/>
  <c r="W36" i="12" s="1"/>
  <c r="U38" i="12"/>
  <c r="V38" i="12" s="1"/>
  <c r="W38" i="12" s="1"/>
  <c r="W7" i="12"/>
  <c r="W13" i="12"/>
  <c r="W15" i="12"/>
  <c r="W23" i="12"/>
  <c r="W31" i="12"/>
  <c r="W39" i="12"/>
  <c r="W41" i="12"/>
  <c r="W43" i="12"/>
  <c r="W45" i="12"/>
  <c r="W47" i="12"/>
  <c r="W49" i="12"/>
  <c r="W40" i="12"/>
  <c r="W42" i="12"/>
  <c r="W44" i="12"/>
  <c r="W46" i="12"/>
  <c r="W48" i="12"/>
  <c r="U5" i="12"/>
  <c r="V5" i="12" s="1"/>
  <c r="X43" i="12" s="1"/>
  <c r="O51" i="12"/>
  <c r="S51" i="12"/>
  <c r="P52" i="12"/>
  <c r="T52" i="12"/>
  <c r="P56" i="12"/>
  <c r="P55" i="12" s="1"/>
  <c r="T56" i="12"/>
  <c r="T55" i="12" s="1"/>
  <c r="Q57" i="12"/>
  <c r="R58" i="12"/>
  <c r="R51" i="12"/>
  <c r="O52" i="12"/>
  <c r="S52" i="12"/>
  <c r="O56" i="12"/>
  <c r="O55" i="12" s="1"/>
  <c r="S56" i="12"/>
  <c r="S55" i="12" s="1"/>
  <c r="P57" i="12"/>
  <c r="T57" i="12"/>
  <c r="Q58" i="12"/>
  <c r="Q51" i="12"/>
  <c r="R52" i="12"/>
  <c r="R56" i="12"/>
  <c r="R55" i="12" s="1"/>
  <c r="O57" i="12"/>
  <c r="S57" i="12"/>
  <c r="P58" i="12"/>
  <c r="T58" i="12"/>
  <c r="P51" i="12"/>
  <c r="T51" i="12"/>
  <c r="Q52" i="12"/>
  <c r="W43" i="11"/>
  <c r="W7" i="11"/>
  <c r="W33" i="11"/>
  <c r="W34" i="11"/>
  <c r="W37" i="11"/>
  <c r="W38" i="11"/>
  <c r="W39" i="11"/>
  <c r="W41" i="11"/>
  <c r="W49" i="11"/>
  <c r="W24" i="11"/>
  <c r="W27" i="11"/>
  <c r="W28" i="11"/>
  <c r="W47" i="11"/>
  <c r="W11" i="11"/>
  <c r="W20" i="11"/>
  <c r="W23" i="11"/>
  <c r="W15" i="11"/>
  <c r="W18" i="11"/>
  <c r="W45" i="11"/>
  <c r="U5" i="11"/>
  <c r="V5" i="11" s="1"/>
  <c r="X47" i="11" s="1"/>
  <c r="Q57" i="11"/>
  <c r="R51" i="11"/>
  <c r="O52" i="11"/>
  <c r="S52" i="11"/>
  <c r="O56" i="11"/>
  <c r="O55" i="11" s="1"/>
  <c r="O54" i="11" s="1"/>
  <c r="S56" i="11"/>
  <c r="S55" i="11" s="1"/>
  <c r="P57" i="11"/>
  <c r="T57" i="11"/>
  <c r="Q58" i="11"/>
  <c r="O51" i="11"/>
  <c r="S51" i="11"/>
  <c r="Q51" i="11"/>
  <c r="R52" i="11"/>
  <c r="Q55" i="11"/>
  <c r="R56" i="11"/>
  <c r="O57" i="11"/>
  <c r="S57" i="11"/>
  <c r="P58" i="11"/>
  <c r="T58" i="11"/>
  <c r="P51" i="11"/>
  <c r="T51" i="11"/>
  <c r="Q52" i="11"/>
  <c r="W15" i="7"/>
  <c r="W44" i="7"/>
  <c r="W36" i="7"/>
  <c r="W38" i="7"/>
  <c r="W40" i="7"/>
  <c r="W43" i="7"/>
  <c r="W45" i="7"/>
  <c r="W29" i="7"/>
  <c r="W37" i="7"/>
  <c r="W13" i="7"/>
  <c r="W42" i="7"/>
  <c r="U5" i="7"/>
  <c r="V5" i="7" s="1"/>
  <c r="X44" i="7" s="1"/>
  <c r="O51" i="7"/>
  <c r="S51" i="7"/>
  <c r="P52" i="7"/>
  <c r="T52" i="7"/>
  <c r="P56" i="7"/>
  <c r="P55" i="7" s="1"/>
  <c r="T56" i="7"/>
  <c r="T55" i="7" s="1"/>
  <c r="Q57" i="7"/>
  <c r="R58" i="7"/>
  <c r="R51" i="7"/>
  <c r="O52" i="7"/>
  <c r="S52" i="7"/>
  <c r="O56" i="7"/>
  <c r="O55" i="7" s="1"/>
  <c r="S56" i="7"/>
  <c r="P57" i="7"/>
  <c r="T57" i="7"/>
  <c r="Q58" i="7"/>
  <c r="Q51" i="7"/>
  <c r="R52" i="7"/>
  <c r="R56" i="7"/>
  <c r="O57" i="7"/>
  <c r="S57" i="7"/>
  <c r="P58" i="7"/>
  <c r="T58" i="7"/>
  <c r="P51" i="7"/>
  <c r="T51" i="7"/>
  <c r="Q52" i="7"/>
  <c r="X48" i="12" l="1"/>
  <c r="X44" i="12"/>
  <c r="X40" i="12"/>
  <c r="X49" i="12"/>
  <c r="X45" i="12"/>
  <c r="X41" i="12"/>
  <c r="X46" i="12"/>
  <c r="X42" i="12"/>
  <c r="X47" i="12"/>
  <c r="X46" i="11"/>
  <c r="X40" i="11"/>
  <c r="X48" i="11"/>
  <c r="X42" i="11"/>
  <c r="X44" i="11"/>
  <c r="X43" i="11"/>
  <c r="X45" i="11"/>
  <c r="X47" i="7"/>
  <c r="X41" i="7"/>
  <c r="X40" i="7"/>
  <c r="X49" i="7"/>
  <c r="X46" i="7"/>
  <c r="X45" i="7"/>
  <c r="X48" i="7"/>
  <c r="X49" i="11"/>
  <c r="X41" i="11"/>
  <c r="X42" i="7"/>
  <c r="X43" i="7"/>
  <c r="X15" i="12"/>
  <c r="X33" i="12"/>
  <c r="X25" i="12"/>
  <c r="X28" i="7"/>
  <c r="X25" i="7"/>
  <c r="Q54" i="7"/>
  <c r="Q53" i="7" s="1"/>
  <c r="X33" i="7"/>
  <c r="X11" i="12"/>
  <c r="X27" i="12"/>
  <c r="X20" i="7"/>
  <c r="X9" i="12"/>
  <c r="X8" i="11"/>
  <c r="X39" i="12"/>
  <c r="X31" i="12"/>
  <c r="X23" i="12"/>
  <c r="X19" i="12"/>
  <c r="X29" i="7"/>
  <c r="W25" i="7"/>
  <c r="W33" i="12"/>
  <c r="W25" i="12"/>
  <c r="P55" i="11"/>
  <c r="P54" i="11" s="1"/>
  <c r="P53" i="11" s="1"/>
  <c r="X37" i="7"/>
  <c r="X8" i="7"/>
  <c r="X35" i="12"/>
  <c r="X37" i="12"/>
  <c r="X29" i="12"/>
  <c r="X21" i="12"/>
  <c r="Q54" i="11"/>
  <c r="Q53" i="11" s="1"/>
  <c r="X6" i="12"/>
  <c r="T54" i="12"/>
  <c r="T53" i="12" s="1"/>
  <c r="X36" i="12"/>
  <c r="X30" i="12"/>
  <c r="X22" i="12"/>
  <c r="X12" i="12"/>
  <c r="X32" i="12"/>
  <c r="X24" i="12"/>
  <c r="X16" i="12"/>
  <c r="X10" i="12"/>
  <c r="X34" i="12"/>
  <c r="X26" i="12"/>
  <c r="X18" i="12"/>
  <c r="X8" i="12"/>
  <c r="X17" i="12"/>
  <c r="X13" i="12"/>
  <c r="X7" i="12"/>
  <c r="X38" i="12"/>
  <c r="X28" i="12"/>
  <c r="X20" i="12"/>
  <c r="X14" i="12"/>
  <c r="P54" i="12"/>
  <c r="P53" i="12" s="1"/>
  <c r="S54" i="12"/>
  <c r="S53" i="12" s="1"/>
  <c r="R54" i="12"/>
  <c r="R53" i="12" s="1"/>
  <c r="O54" i="12"/>
  <c r="O53" i="12" s="1"/>
  <c r="V56" i="12"/>
  <c r="V55" i="12" s="1"/>
  <c r="V52" i="12"/>
  <c r="V51" i="12"/>
  <c r="W5" i="12"/>
  <c r="V58" i="12"/>
  <c r="X5" i="12"/>
  <c r="O60" i="12"/>
  <c r="V57" i="12"/>
  <c r="S54" i="11"/>
  <c r="S53" i="11" s="1"/>
  <c r="O53" i="11"/>
  <c r="X19" i="11"/>
  <c r="X17" i="11"/>
  <c r="X15" i="11"/>
  <c r="X13" i="11"/>
  <c r="X25" i="11"/>
  <c r="X9" i="11"/>
  <c r="X38" i="11"/>
  <c r="X36" i="11"/>
  <c r="X34" i="11"/>
  <c r="X32" i="11"/>
  <c r="X6" i="11"/>
  <c r="V56" i="11"/>
  <c r="V55" i="11" s="1"/>
  <c r="V54" i="11" s="1"/>
  <c r="V52" i="11"/>
  <c r="V57" i="11"/>
  <c r="V51" i="11"/>
  <c r="W5" i="11"/>
  <c r="V58" i="11"/>
  <c r="X5" i="11"/>
  <c r="O60" i="11"/>
  <c r="X18" i="11"/>
  <c r="X16" i="11"/>
  <c r="X14" i="11"/>
  <c r="X12" i="11"/>
  <c r="X24" i="11"/>
  <c r="R55" i="11"/>
  <c r="R54" i="11" s="1"/>
  <c r="R53" i="11" s="1"/>
  <c r="X23" i="11"/>
  <c r="X21" i="11"/>
  <c r="X11" i="11"/>
  <c r="X31" i="11"/>
  <c r="X29" i="11"/>
  <c r="X27" i="11"/>
  <c r="X10" i="11"/>
  <c r="X22" i="11"/>
  <c r="X20" i="11"/>
  <c r="X30" i="11"/>
  <c r="X28" i="11"/>
  <c r="X26" i="11"/>
  <c r="X39" i="11"/>
  <c r="X37" i="11"/>
  <c r="X35" i="11"/>
  <c r="X33" i="11"/>
  <c r="X7" i="11"/>
  <c r="P54" i="7"/>
  <c r="P53" i="7" s="1"/>
  <c r="O54" i="7"/>
  <c r="O53" i="7" s="1"/>
  <c r="T54" i="7"/>
  <c r="T53" i="7" s="1"/>
  <c r="V56" i="7"/>
  <c r="V55" i="7" s="1"/>
  <c r="V52" i="7"/>
  <c r="V51" i="7"/>
  <c r="W5" i="7"/>
  <c r="V58" i="7"/>
  <c r="X5" i="7"/>
  <c r="O60" i="7"/>
  <c r="V57" i="7"/>
  <c r="R55" i="7"/>
  <c r="R54" i="7" s="1"/>
  <c r="S55" i="7"/>
  <c r="S54" i="7" s="1"/>
  <c r="X24" i="7"/>
  <c r="X14" i="7"/>
  <c r="X38" i="7"/>
  <c r="X34" i="7"/>
  <c r="X22" i="7"/>
  <c r="X26" i="7"/>
  <c r="X12" i="7"/>
  <c r="X13" i="7"/>
  <c r="X35" i="7"/>
  <c r="X31" i="7"/>
  <c r="X27" i="7"/>
  <c r="X23" i="7"/>
  <c r="X10" i="7"/>
  <c r="X21" i="7"/>
  <c r="X17" i="7"/>
  <c r="X11" i="7"/>
  <c r="X7" i="7"/>
  <c r="X36" i="7"/>
  <c r="X30" i="7"/>
  <c r="X16" i="7"/>
  <c r="X6" i="7"/>
  <c r="X32" i="7"/>
  <c r="X18" i="7"/>
  <c r="X39" i="7"/>
  <c r="X19" i="7"/>
  <c r="X15" i="7"/>
  <c r="X9" i="7"/>
  <c r="V54" i="12" l="1"/>
  <c r="V53" i="12" s="1"/>
  <c r="V53" i="11"/>
  <c r="V54" i="7"/>
  <c r="V53" i="7" s="1"/>
  <c r="R53" i="7"/>
  <c r="S53" i="7"/>
  <c r="K39" i="3" l="1"/>
  <c r="K40" i="3"/>
  <c r="K41" i="3"/>
  <c r="K42" i="3"/>
  <c r="K43" i="3"/>
  <c r="K44" i="3"/>
  <c r="K45" i="3"/>
  <c r="K46" i="3"/>
  <c r="K47" i="3"/>
  <c r="K48" i="3"/>
  <c r="K49" i="3"/>
  <c r="I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T49" i="3"/>
  <c r="S49" i="3"/>
  <c r="R49" i="3"/>
  <c r="Q49" i="3"/>
  <c r="P49" i="3"/>
  <c r="O49" i="3"/>
  <c r="U49" i="3" s="1"/>
  <c r="V49" i="3" s="1"/>
  <c r="T48" i="3"/>
  <c r="S48" i="3"/>
  <c r="R48" i="3"/>
  <c r="Q48" i="3"/>
  <c r="P48" i="3"/>
  <c r="O48" i="3"/>
  <c r="T47" i="3"/>
  <c r="S47" i="3"/>
  <c r="R47" i="3"/>
  <c r="Q47" i="3"/>
  <c r="P47" i="3"/>
  <c r="O47" i="3"/>
  <c r="T46" i="3"/>
  <c r="S46" i="3"/>
  <c r="R46" i="3"/>
  <c r="Q46" i="3"/>
  <c r="P46" i="3"/>
  <c r="O46" i="3"/>
  <c r="T45" i="3"/>
  <c r="S45" i="3"/>
  <c r="R45" i="3"/>
  <c r="Q45" i="3"/>
  <c r="P45" i="3"/>
  <c r="O45" i="3"/>
  <c r="T44" i="3"/>
  <c r="S44" i="3"/>
  <c r="R44" i="3"/>
  <c r="Q44" i="3"/>
  <c r="P44" i="3"/>
  <c r="O44" i="3"/>
  <c r="T43" i="3"/>
  <c r="S43" i="3"/>
  <c r="R43" i="3"/>
  <c r="Q43" i="3"/>
  <c r="P43" i="3"/>
  <c r="O43" i="3"/>
  <c r="T42" i="3"/>
  <c r="S42" i="3"/>
  <c r="R42" i="3"/>
  <c r="Q42" i="3"/>
  <c r="P42" i="3"/>
  <c r="O42" i="3"/>
  <c r="T41" i="3"/>
  <c r="S41" i="3"/>
  <c r="R41" i="3"/>
  <c r="Q41" i="3"/>
  <c r="P41" i="3"/>
  <c r="O41" i="3"/>
  <c r="T40" i="3"/>
  <c r="S40" i="3"/>
  <c r="R40" i="3"/>
  <c r="Q40" i="3"/>
  <c r="P40" i="3"/>
  <c r="O40" i="3"/>
  <c r="T39" i="3"/>
  <c r="S39" i="3"/>
  <c r="R39" i="3"/>
  <c r="Q39" i="3"/>
  <c r="P39" i="3"/>
  <c r="O39" i="3"/>
  <c r="T38" i="3"/>
  <c r="S38" i="3"/>
  <c r="R38" i="3"/>
  <c r="Q38" i="3"/>
  <c r="P38" i="3"/>
  <c r="O38" i="3"/>
  <c r="T37" i="3"/>
  <c r="S37" i="3"/>
  <c r="R37" i="3"/>
  <c r="Q37" i="3"/>
  <c r="P37" i="3"/>
  <c r="O37" i="3"/>
  <c r="T36" i="3"/>
  <c r="S36" i="3"/>
  <c r="R36" i="3"/>
  <c r="Q36" i="3"/>
  <c r="P36" i="3"/>
  <c r="O36" i="3"/>
  <c r="T35" i="3"/>
  <c r="S35" i="3"/>
  <c r="R35" i="3"/>
  <c r="Q35" i="3"/>
  <c r="P35" i="3"/>
  <c r="O35" i="3"/>
  <c r="T34" i="3"/>
  <c r="S34" i="3"/>
  <c r="R34" i="3"/>
  <c r="Q34" i="3"/>
  <c r="P34" i="3"/>
  <c r="O34" i="3"/>
  <c r="T33" i="3"/>
  <c r="S33" i="3"/>
  <c r="R33" i="3"/>
  <c r="Q33" i="3"/>
  <c r="P33" i="3"/>
  <c r="O33" i="3"/>
  <c r="T32" i="3"/>
  <c r="S32" i="3"/>
  <c r="R32" i="3"/>
  <c r="Q32" i="3"/>
  <c r="P32" i="3"/>
  <c r="O32" i="3"/>
  <c r="T31" i="3"/>
  <c r="S31" i="3"/>
  <c r="R31" i="3"/>
  <c r="Q31" i="3"/>
  <c r="P31" i="3"/>
  <c r="O31" i="3"/>
  <c r="T30" i="3"/>
  <c r="S30" i="3"/>
  <c r="R30" i="3"/>
  <c r="Q30" i="3"/>
  <c r="P30" i="3"/>
  <c r="O30" i="3"/>
  <c r="T29" i="3"/>
  <c r="S29" i="3"/>
  <c r="R29" i="3"/>
  <c r="Q29" i="3"/>
  <c r="P29" i="3"/>
  <c r="O29" i="3"/>
  <c r="T28" i="3"/>
  <c r="S28" i="3"/>
  <c r="R28" i="3"/>
  <c r="Q28" i="3"/>
  <c r="P28" i="3"/>
  <c r="O28" i="3"/>
  <c r="T27" i="3"/>
  <c r="S27" i="3"/>
  <c r="R27" i="3"/>
  <c r="Q27" i="3"/>
  <c r="P27" i="3"/>
  <c r="O27" i="3"/>
  <c r="T26" i="3"/>
  <c r="S26" i="3"/>
  <c r="R26" i="3"/>
  <c r="Q26" i="3"/>
  <c r="P26" i="3"/>
  <c r="O26" i="3"/>
  <c r="T25" i="3"/>
  <c r="S25" i="3"/>
  <c r="R25" i="3"/>
  <c r="Q25" i="3"/>
  <c r="P25" i="3"/>
  <c r="O25" i="3"/>
  <c r="T24" i="3"/>
  <c r="S24" i="3"/>
  <c r="R24" i="3"/>
  <c r="Q24" i="3"/>
  <c r="P24" i="3"/>
  <c r="O24" i="3"/>
  <c r="T23" i="3"/>
  <c r="S23" i="3"/>
  <c r="R23" i="3"/>
  <c r="Q23" i="3"/>
  <c r="P23" i="3"/>
  <c r="O23" i="3"/>
  <c r="T22" i="3"/>
  <c r="S22" i="3"/>
  <c r="R22" i="3"/>
  <c r="Q22" i="3"/>
  <c r="P22" i="3"/>
  <c r="O22" i="3"/>
  <c r="T21" i="3"/>
  <c r="S21" i="3"/>
  <c r="R21" i="3"/>
  <c r="Q21" i="3"/>
  <c r="P21" i="3"/>
  <c r="O21" i="3"/>
  <c r="T20" i="3"/>
  <c r="S20" i="3"/>
  <c r="R20" i="3"/>
  <c r="Q20" i="3"/>
  <c r="P20" i="3"/>
  <c r="O20" i="3"/>
  <c r="T19" i="3"/>
  <c r="S19" i="3"/>
  <c r="R19" i="3"/>
  <c r="Q19" i="3"/>
  <c r="P19" i="3"/>
  <c r="O19" i="3"/>
  <c r="T18" i="3"/>
  <c r="S18" i="3"/>
  <c r="R18" i="3"/>
  <c r="Q18" i="3"/>
  <c r="P18" i="3"/>
  <c r="O18" i="3"/>
  <c r="T17" i="3"/>
  <c r="S17" i="3"/>
  <c r="R17" i="3"/>
  <c r="Q17" i="3"/>
  <c r="P17" i="3"/>
  <c r="O17" i="3"/>
  <c r="T16" i="3"/>
  <c r="S16" i="3"/>
  <c r="R16" i="3"/>
  <c r="Q16" i="3"/>
  <c r="P16" i="3"/>
  <c r="O16" i="3"/>
  <c r="T15" i="3"/>
  <c r="S15" i="3"/>
  <c r="R15" i="3"/>
  <c r="Q15" i="3"/>
  <c r="P15" i="3"/>
  <c r="O15" i="3"/>
  <c r="T14" i="3"/>
  <c r="S14" i="3"/>
  <c r="R14" i="3"/>
  <c r="Q14" i="3"/>
  <c r="P14" i="3"/>
  <c r="O14" i="3"/>
  <c r="T13" i="3"/>
  <c r="S13" i="3"/>
  <c r="R13" i="3"/>
  <c r="Q13" i="3"/>
  <c r="P13" i="3"/>
  <c r="O13" i="3"/>
  <c r="T12" i="3"/>
  <c r="S12" i="3"/>
  <c r="R12" i="3"/>
  <c r="Q12" i="3"/>
  <c r="P12" i="3"/>
  <c r="O12" i="3"/>
  <c r="T11" i="3"/>
  <c r="S11" i="3"/>
  <c r="R11" i="3"/>
  <c r="Q11" i="3"/>
  <c r="P11" i="3"/>
  <c r="O11" i="3"/>
  <c r="T10" i="3"/>
  <c r="S10" i="3"/>
  <c r="R10" i="3"/>
  <c r="Q10" i="3"/>
  <c r="P10" i="3"/>
  <c r="O10" i="3"/>
  <c r="T9" i="3"/>
  <c r="S9" i="3"/>
  <c r="R9" i="3"/>
  <c r="Q9" i="3"/>
  <c r="P9" i="3"/>
  <c r="O9" i="3"/>
  <c r="T8" i="3"/>
  <c r="S8" i="3"/>
  <c r="R8" i="3"/>
  <c r="Q8" i="3"/>
  <c r="P8" i="3"/>
  <c r="O8" i="3"/>
  <c r="T7" i="3"/>
  <c r="S7" i="3"/>
  <c r="R7" i="3"/>
  <c r="Q7" i="3"/>
  <c r="P7" i="3"/>
  <c r="O7" i="3"/>
  <c r="T6" i="3"/>
  <c r="S6" i="3"/>
  <c r="R6" i="3"/>
  <c r="Q6" i="3"/>
  <c r="P6" i="3"/>
  <c r="O6" i="3"/>
  <c r="T5" i="3"/>
  <c r="S5" i="3"/>
  <c r="R5" i="3"/>
  <c r="Q5" i="3"/>
  <c r="P5" i="3"/>
  <c r="O5" i="3"/>
  <c r="I48" i="12"/>
  <c r="J48" i="12" s="1"/>
  <c r="I49" i="12"/>
  <c r="J49" i="12" s="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" i="11"/>
  <c r="B5" i="11"/>
  <c r="T6" i="10"/>
  <c r="AB6" i="10" s="1"/>
  <c r="T7" i="10"/>
  <c r="AB7" i="10" s="1"/>
  <c r="T8" i="10"/>
  <c r="AB8" i="10" s="1"/>
  <c r="T9" i="10"/>
  <c r="AB9" i="10" s="1"/>
  <c r="T10" i="10"/>
  <c r="AB10" i="10" s="1"/>
  <c r="T11" i="10"/>
  <c r="AB11" i="10" s="1"/>
  <c r="T12" i="10"/>
  <c r="AB12" i="10" s="1"/>
  <c r="T13" i="10"/>
  <c r="AB13" i="10" s="1"/>
  <c r="T14" i="10"/>
  <c r="AB14" i="10" s="1"/>
  <c r="T15" i="10"/>
  <c r="AB15" i="10" s="1"/>
  <c r="T16" i="10"/>
  <c r="AB16" i="10" s="1"/>
  <c r="T17" i="10"/>
  <c r="AB17" i="10" s="1"/>
  <c r="T18" i="10"/>
  <c r="AB18" i="10" s="1"/>
  <c r="T19" i="10"/>
  <c r="AB19" i="10" s="1"/>
  <c r="T20" i="10"/>
  <c r="AB20" i="10" s="1"/>
  <c r="T21" i="10"/>
  <c r="AB21" i="10" s="1"/>
  <c r="T22" i="10"/>
  <c r="AB22" i="10" s="1"/>
  <c r="T23" i="10"/>
  <c r="AB23" i="10" s="1"/>
  <c r="T24" i="10"/>
  <c r="AB24" i="10" s="1"/>
  <c r="T25" i="10"/>
  <c r="AB25" i="10" s="1"/>
  <c r="T26" i="10"/>
  <c r="AB26" i="10" s="1"/>
  <c r="T27" i="10"/>
  <c r="AB27" i="10" s="1"/>
  <c r="T28" i="10"/>
  <c r="AB28" i="10" s="1"/>
  <c r="T29" i="10"/>
  <c r="T30" i="10"/>
  <c r="AB30" i="10" s="1"/>
  <c r="T31" i="10"/>
  <c r="AB31" i="10" s="1"/>
  <c r="T32" i="10"/>
  <c r="AB32" i="10" s="1"/>
  <c r="T33" i="10"/>
  <c r="AB33" i="10" s="1"/>
  <c r="T34" i="10"/>
  <c r="AB34" i="10" s="1"/>
  <c r="T35" i="10"/>
  <c r="AB35" i="10" s="1"/>
  <c r="T36" i="10"/>
  <c r="AB36" i="10" s="1"/>
  <c r="T37" i="10"/>
  <c r="AB37" i="10" s="1"/>
  <c r="T38" i="10"/>
  <c r="AB38" i="10" s="1"/>
  <c r="T39" i="10"/>
  <c r="AB39" i="10" s="1"/>
  <c r="T40" i="10"/>
  <c r="AB40" i="10" s="1"/>
  <c r="T41" i="10"/>
  <c r="AB41" i="10" s="1"/>
  <c r="T42" i="10"/>
  <c r="AB42" i="10" s="1"/>
  <c r="T43" i="10"/>
  <c r="AB43" i="10" s="1"/>
  <c r="T44" i="10"/>
  <c r="AB44" i="10" s="1"/>
  <c r="T45" i="10"/>
  <c r="AB45" i="10" s="1"/>
  <c r="T46" i="10"/>
  <c r="AB46" i="10" s="1"/>
  <c r="T47" i="10"/>
  <c r="AB47" i="10" s="1"/>
  <c r="T48" i="10"/>
  <c r="AB48" i="10" s="1"/>
  <c r="T49" i="10"/>
  <c r="AB49" i="10" s="1"/>
  <c r="T5" i="10"/>
  <c r="AB5" i="10" s="1"/>
  <c r="Q5" i="10"/>
  <c r="AA5" i="10" s="1"/>
  <c r="AB29" i="10"/>
  <c r="J5" i="3" l="1"/>
  <c r="K5" i="3" s="1"/>
  <c r="L5" i="3" s="1"/>
  <c r="L49" i="3"/>
  <c r="L48" i="3"/>
  <c r="U40" i="3"/>
  <c r="V40" i="3" s="1"/>
  <c r="U42" i="3"/>
  <c r="V42" i="3" s="1"/>
  <c r="U44" i="3"/>
  <c r="V44" i="3" s="1"/>
  <c r="W44" i="3" s="1"/>
  <c r="U46" i="3"/>
  <c r="V46" i="3" s="1"/>
  <c r="X46" i="3" s="1"/>
  <c r="U48" i="3"/>
  <c r="V48" i="3" s="1"/>
  <c r="L38" i="3"/>
  <c r="L47" i="3"/>
  <c r="L43" i="3"/>
  <c r="L44" i="3"/>
  <c r="L40" i="3"/>
  <c r="U41" i="3"/>
  <c r="V41" i="3" s="1"/>
  <c r="W41" i="3" s="1"/>
  <c r="U43" i="3"/>
  <c r="V43" i="3" s="1"/>
  <c r="X43" i="3" s="1"/>
  <c r="U45" i="3"/>
  <c r="V45" i="3" s="1"/>
  <c r="U47" i="3"/>
  <c r="V47" i="3" s="1"/>
  <c r="L45" i="3"/>
  <c r="L41" i="3"/>
  <c r="L46" i="3"/>
  <c r="L42" i="3"/>
  <c r="U10" i="3"/>
  <c r="V10" i="3" s="1"/>
  <c r="W10" i="3" s="1"/>
  <c r="U12" i="3"/>
  <c r="V12" i="3" s="1"/>
  <c r="W12" i="3" s="1"/>
  <c r="U14" i="3"/>
  <c r="V14" i="3" s="1"/>
  <c r="W14" i="3" s="1"/>
  <c r="U16" i="3"/>
  <c r="V16" i="3" s="1"/>
  <c r="W16" i="3" s="1"/>
  <c r="U18" i="3"/>
  <c r="V18" i="3" s="1"/>
  <c r="W18" i="3" s="1"/>
  <c r="U20" i="3"/>
  <c r="V20" i="3" s="1"/>
  <c r="W20" i="3" s="1"/>
  <c r="U26" i="3"/>
  <c r="V26" i="3" s="1"/>
  <c r="U28" i="3"/>
  <c r="V28" i="3" s="1"/>
  <c r="U8" i="3"/>
  <c r="V8" i="3" s="1"/>
  <c r="W8" i="3" s="1"/>
  <c r="U22" i="3"/>
  <c r="V22" i="3" s="1"/>
  <c r="W22" i="3" s="1"/>
  <c r="U24" i="3"/>
  <c r="V24" i="3" s="1"/>
  <c r="U30" i="3"/>
  <c r="V30" i="3" s="1"/>
  <c r="U32" i="3"/>
  <c r="V32" i="3" s="1"/>
  <c r="W32" i="3" s="1"/>
  <c r="U34" i="3"/>
  <c r="V34" i="3" s="1"/>
  <c r="W34" i="3" s="1"/>
  <c r="U38" i="3"/>
  <c r="V38" i="3" s="1"/>
  <c r="W38" i="3" s="1"/>
  <c r="L39" i="3"/>
  <c r="U39" i="3"/>
  <c r="V39" i="3" s="1"/>
  <c r="W39" i="3" s="1"/>
  <c r="U6" i="3"/>
  <c r="V6" i="3" s="1"/>
  <c r="W6" i="3" s="1"/>
  <c r="U36" i="3"/>
  <c r="V36" i="3" s="1"/>
  <c r="L34" i="3"/>
  <c r="L30" i="3"/>
  <c r="L26" i="3"/>
  <c r="U5" i="3"/>
  <c r="V5" i="3" s="1"/>
  <c r="W5" i="3" s="1"/>
  <c r="U7" i="3"/>
  <c r="V7" i="3" s="1"/>
  <c r="U9" i="3"/>
  <c r="V9" i="3" s="1"/>
  <c r="W9" i="3" s="1"/>
  <c r="U17" i="3"/>
  <c r="V17" i="3" s="1"/>
  <c r="W17" i="3" s="1"/>
  <c r="U19" i="3"/>
  <c r="V19" i="3" s="1"/>
  <c r="U23" i="3"/>
  <c r="V23" i="3" s="1"/>
  <c r="W23" i="3" s="1"/>
  <c r="U25" i="3"/>
  <c r="V25" i="3" s="1"/>
  <c r="W25" i="3" s="1"/>
  <c r="U27" i="3"/>
  <c r="V27" i="3" s="1"/>
  <c r="W27" i="3" s="1"/>
  <c r="U29" i="3"/>
  <c r="V29" i="3" s="1"/>
  <c r="U31" i="3"/>
  <c r="V31" i="3" s="1"/>
  <c r="W31" i="3" s="1"/>
  <c r="U33" i="3"/>
  <c r="V33" i="3" s="1"/>
  <c r="W33" i="3" s="1"/>
  <c r="U35" i="3"/>
  <c r="V35" i="3" s="1"/>
  <c r="W35" i="3" s="1"/>
  <c r="U37" i="3"/>
  <c r="V37" i="3" s="1"/>
  <c r="U11" i="3"/>
  <c r="V11" i="3" s="1"/>
  <c r="W11" i="3" s="1"/>
  <c r="U13" i="3"/>
  <c r="V13" i="3" s="1"/>
  <c r="W13" i="3" s="1"/>
  <c r="U15" i="3"/>
  <c r="V15" i="3" s="1"/>
  <c r="W15" i="3" s="1"/>
  <c r="U21" i="3"/>
  <c r="V21" i="3" s="1"/>
  <c r="W21" i="3" s="1"/>
  <c r="L22" i="3"/>
  <c r="L14" i="3"/>
  <c r="L31" i="3"/>
  <c r="L27" i="3"/>
  <c r="L23" i="3"/>
  <c r="L19" i="3"/>
  <c r="L15" i="3"/>
  <c r="L11" i="3"/>
  <c r="L7" i="3"/>
  <c r="L18" i="3"/>
  <c r="L10" i="3"/>
  <c r="L36" i="3"/>
  <c r="L32" i="3"/>
  <c r="L28" i="3"/>
  <c r="L24" i="3"/>
  <c r="L20" i="3"/>
  <c r="L16" i="3"/>
  <c r="L12" i="3"/>
  <c r="L8" i="3"/>
  <c r="L6" i="3"/>
  <c r="L35" i="3"/>
  <c r="L37" i="3"/>
  <c r="L33" i="3"/>
  <c r="L29" i="3"/>
  <c r="L25" i="3"/>
  <c r="L21" i="3"/>
  <c r="L17" i="3"/>
  <c r="L13" i="3"/>
  <c r="L9" i="3"/>
  <c r="X42" i="3"/>
  <c r="W42" i="3"/>
  <c r="W26" i="3"/>
  <c r="X47" i="3"/>
  <c r="W47" i="3"/>
  <c r="W43" i="3"/>
  <c r="W7" i="3"/>
  <c r="X48" i="3"/>
  <c r="W48" i="3"/>
  <c r="X40" i="3"/>
  <c r="W40" i="3"/>
  <c r="W36" i="3"/>
  <c r="W28" i="3"/>
  <c r="W24" i="3"/>
  <c r="W30" i="3"/>
  <c r="X49" i="3"/>
  <c r="W49" i="3"/>
  <c r="X45" i="3"/>
  <c r="W45" i="3"/>
  <c r="W37" i="3"/>
  <c r="W29" i="3"/>
  <c r="Q49" i="10"/>
  <c r="AA49" i="10" s="1"/>
  <c r="Q48" i="10"/>
  <c r="AA48" i="10" s="1"/>
  <c r="Q47" i="10"/>
  <c r="AA47" i="10" s="1"/>
  <c r="Q46" i="10"/>
  <c r="AA46" i="10" s="1"/>
  <c r="Q45" i="10"/>
  <c r="AA45" i="10" s="1"/>
  <c r="Q44" i="10"/>
  <c r="AA44" i="10" s="1"/>
  <c r="Q43" i="10"/>
  <c r="AA43" i="10" s="1"/>
  <c r="Q42" i="10"/>
  <c r="AA42" i="10" s="1"/>
  <c r="Q41" i="10"/>
  <c r="AA41" i="10" s="1"/>
  <c r="Q40" i="10"/>
  <c r="AA40" i="10" s="1"/>
  <c r="Q39" i="10"/>
  <c r="AA39" i="10" s="1"/>
  <c r="Q38" i="10"/>
  <c r="AA38" i="10" s="1"/>
  <c r="Q37" i="10"/>
  <c r="AA37" i="10" s="1"/>
  <c r="Q36" i="10"/>
  <c r="AA36" i="10" s="1"/>
  <c r="Q35" i="10"/>
  <c r="AA35" i="10" s="1"/>
  <c r="Q34" i="10"/>
  <c r="AA34" i="10" s="1"/>
  <c r="Q33" i="10"/>
  <c r="AA33" i="10" s="1"/>
  <c r="Q32" i="10"/>
  <c r="AA32" i="10" s="1"/>
  <c r="Q31" i="10"/>
  <c r="AA31" i="10" s="1"/>
  <c r="Q30" i="10"/>
  <c r="AA30" i="10" s="1"/>
  <c r="Q29" i="10"/>
  <c r="AA29" i="10" s="1"/>
  <c r="Q28" i="10"/>
  <c r="AA28" i="10" s="1"/>
  <c r="Q27" i="10"/>
  <c r="AA27" i="10" s="1"/>
  <c r="Q26" i="10"/>
  <c r="AA26" i="10" s="1"/>
  <c r="Q25" i="10"/>
  <c r="AA25" i="10" s="1"/>
  <c r="Q24" i="10"/>
  <c r="AA24" i="10" s="1"/>
  <c r="Q23" i="10"/>
  <c r="AA23" i="10" s="1"/>
  <c r="Q22" i="10"/>
  <c r="AA22" i="10" s="1"/>
  <c r="Q21" i="10"/>
  <c r="AA21" i="10" s="1"/>
  <c r="Q20" i="10"/>
  <c r="AA20" i="10" s="1"/>
  <c r="Q19" i="10"/>
  <c r="AA19" i="10" s="1"/>
  <c r="Q18" i="10"/>
  <c r="AA18" i="10" s="1"/>
  <c r="Q17" i="10"/>
  <c r="AA17" i="10" s="1"/>
  <c r="Q16" i="10"/>
  <c r="AA16" i="10" s="1"/>
  <c r="Q15" i="10"/>
  <c r="AA15" i="10" s="1"/>
  <c r="Q14" i="10"/>
  <c r="AA14" i="10" s="1"/>
  <c r="Q13" i="10"/>
  <c r="AA13" i="10" s="1"/>
  <c r="Q12" i="10"/>
  <c r="AA12" i="10" s="1"/>
  <c r="Q11" i="10"/>
  <c r="AA11" i="10" s="1"/>
  <c r="Q10" i="10"/>
  <c r="AA10" i="10" s="1"/>
  <c r="Q9" i="10"/>
  <c r="AA9" i="10" s="1"/>
  <c r="Q8" i="10"/>
  <c r="AA8" i="10" s="1"/>
  <c r="Q7" i="10"/>
  <c r="AA7" i="10" s="1"/>
  <c r="Q6" i="10"/>
  <c r="AA6" i="10" s="1"/>
  <c r="N49" i="10"/>
  <c r="Z49" i="10" s="1"/>
  <c r="N48" i="10"/>
  <c r="Z48" i="10" s="1"/>
  <c r="N47" i="10"/>
  <c r="Z47" i="10" s="1"/>
  <c r="N46" i="10"/>
  <c r="Z46" i="10" s="1"/>
  <c r="N45" i="10"/>
  <c r="Z45" i="10" s="1"/>
  <c r="N44" i="10"/>
  <c r="Z44" i="10" s="1"/>
  <c r="N43" i="10"/>
  <c r="Z43" i="10" s="1"/>
  <c r="N42" i="10"/>
  <c r="Z42" i="10" s="1"/>
  <c r="N41" i="10"/>
  <c r="Z41" i="10" s="1"/>
  <c r="N40" i="10"/>
  <c r="Z40" i="10" s="1"/>
  <c r="N39" i="10"/>
  <c r="Z39" i="10" s="1"/>
  <c r="N38" i="10"/>
  <c r="Z38" i="10" s="1"/>
  <c r="N37" i="10"/>
  <c r="Z37" i="10" s="1"/>
  <c r="N36" i="10"/>
  <c r="Z36" i="10" s="1"/>
  <c r="N35" i="10"/>
  <c r="Z35" i="10" s="1"/>
  <c r="N34" i="10"/>
  <c r="Z34" i="10" s="1"/>
  <c r="N33" i="10"/>
  <c r="Z33" i="10" s="1"/>
  <c r="N32" i="10"/>
  <c r="Z32" i="10" s="1"/>
  <c r="N31" i="10"/>
  <c r="Z31" i="10" s="1"/>
  <c r="N30" i="10"/>
  <c r="Z30" i="10" s="1"/>
  <c r="N29" i="10"/>
  <c r="Z29" i="10" s="1"/>
  <c r="N28" i="10"/>
  <c r="Z28" i="10" s="1"/>
  <c r="N27" i="10"/>
  <c r="Z27" i="10" s="1"/>
  <c r="N26" i="10"/>
  <c r="Z26" i="10" s="1"/>
  <c r="N25" i="10"/>
  <c r="Z25" i="10" s="1"/>
  <c r="N24" i="10"/>
  <c r="Z24" i="10" s="1"/>
  <c r="N23" i="10"/>
  <c r="Z23" i="10" s="1"/>
  <c r="N22" i="10"/>
  <c r="Z22" i="10" s="1"/>
  <c r="N21" i="10"/>
  <c r="Z21" i="10" s="1"/>
  <c r="N20" i="10"/>
  <c r="Z20" i="10" s="1"/>
  <c r="N19" i="10"/>
  <c r="Z19" i="10" s="1"/>
  <c r="N18" i="10"/>
  <c r="Z18" i="10" s="1"/>
  <c r="N17" i="10"/>
  <c r="Z17" i="10" s="1"/>
  <c r="N16" i="10"/>
  <c r="Z16" i="10" s="1"/>
  <c r="N15" i="10"/>
  <c r="Z15" i="10" s="1"/>
  <c r="N14" i="10"/>
  <c r="Z14" i="10" s="1"/>
  <c r="N13" i="10"/>
  <c r="Z13" i="10" s="1"/>
  <c r="N12" i="10"/>
  <c r="Z12" i="10" s="1"/>
  <c r="N11" i="10"/>
  <c r="Z11" i="10" s="1"/>
  <c r="N10" i="10"/>
  <c r="Z10" i="10" s="1"/>
  <c r="N9" i="10"/>
  <c r="Z9" i="10" s="1"/>
  <c r="N8" i="10"/>
  <c r="Z8" i="10" s="1"/>
  <c r="N7" i="10"/>
  <c r="Z7" i="10" s="1"/>
  <c r="N6" i="10"/>
  <c r="Z6" i="10" s="1"/>
  <c r="N5" i="10"/>
  <c r="Z5" i="10" s="1"/>
  <c r="K49" i="10"/>
  <c r="Y49" i="10" s="1"/>
  <c r="K48" i="10"/>
  <c r="Y48" i="10" s="1"/>
  <c r="K47" i="10"/>
  <c r="Y47" i="10" s="1"/>
  <c r="K46" i="10"/>
  <c r="Y46" i="10" s="1"/>
  <c r="K45" i="10"/>
  <c r="Y45" i="10" s="1"/>
  <c r="K44" i="10"/>
  <c r="Y44" i="10" s="1"/>
  <c r="K43" i="10"/>
  <c r="Y43" i="10" s="1"/>
  <c r="K42" i="10"/>
  <c r="Y42" i="10" s="1"/>
  <c r="K41" i="10"/>
  <c r="Y41" i="10" s="1"/>
  <c r="K40" i="10"/>
  <c r="Y40" i="10" s="1"/>
  <c r="K39" i="10"/>
  <c r="Y39" i="10" s="1"/>
  <c r="K38" i="10"/>
  <c r="Y38" i="10" s="1"/>
  <c r="K37" i="10"/>
  <c r="Y37" i="10" s="1"/>
  <c r="K36" i="10"/>
  <c r="Y36" i="10" s="1"/>
  <c r="K35" i="10"/>
  <c r="Y35" i="10" s="1"/>
  <c r="K34" i="10"/>
  <c r="Y34" i="10" s="1"/>
  <c r="K33" i="10"/>
  <c r="Y33" i="10" s="1"/>
  <c r="K32" i="10"/>
  <c r="Y32" i="10" s="1"/>
  <c r="K31" i="10"/>
  <c r="Y31" i="10" s="1"/>
  <c r="K30" i="10"/>
  <c r="Y30" i="10" s="1"/>
  <c r="K29" i="10"/>
  <c r="Y29" i="10" s="1"/>
  <c r="K28" i="10"/>
  <c r="Y28" i="10" s="1"/>
  <c r="K27" i="10"/>
  <c r="Y27" i="10" s="1"/>
  <c r="K26" i="10"/>
  <c r="Y26" i="10" s="1"/>
  <c r="K25" i="10"/>
  <c r="Y25" i="10" s="1"/>
  <c r="K24" i="10"/>
  <c r="Y24" i="10" s="1"/>
  <c r="K23" i="10"/>
  <c r="Y23" i="10" s="1"/>
  <c r="K22" i="10"/>
  <c r="Y22" i="10" s="1"/>
  <c r="K21" i="10"/>
  <c r="Y21" i="10" s="1"/>
  <c r="K20" i="10"/>
  <c r="Y20" i="10" s="1"/>
  <c r="K19" i="10"/>
  <c r="Y19" i="10" s="1"/>
  <c r="K18" i="10"/>
  <c r="Y18" i="10" s="1"/>
  <c r="K17" i="10"/>
  <c r="Y17" i="10" s="1"/>
  <c r="K16" i="10"/>
  <c r="Y16" i="10" s="1"/>
  <c r="K15" i="10"/>
  <c r="Y15" i="10" s="1"/>
  <c r="K14" i="10"/>
  <c r="Y14" i="10" s="1"/>
  <c r="K13" i="10"/>
  <c r="Y13" i="10" s="1"/>
  <c r="K12" i="10"/>
  <c r="Y12" i="10" s="1"/>
  <c r="K11" i="10"/>
  <c r="Y11" i="10" s="1"/>
  <c r="K10" i="10"/>
  <c r="Y10" i="10" s="1"/>
  <c r="K9" i="10"/>
  <c r="Y9" i="10" s="1"/>
  <c r="K8" i="10"/>
  <c r="Y8" i="10" s="1"/>
  <c r="K7" i="10"/>
  <c r="Y7" i="10" s="1"/>
  <c r="K6" i="10"/>
  <c r="Y6" i="10" s="1"/>
  <c r="K5" i="10"/>
  <c r="Y5" i="10" s="1"/>
  <c r="H49" i="10"/>
  <c r="X49" i="10" s="1"/>
  <c r="H48" i="10"/>
  <c r="X48" i="10" s="1"/>
  <c r="H47" i="10"/>
  <c r="X47" i="10" s="1"/>
  <c r="H46" i="10"/>
  <c r="X46" i="10" s="1"/>
  <c r="H45" i="10"/>
  <c r="X45" i="10" s="1"/>
  <c r="H44" i="10"/>
  <c r="X44" i="10" s="1"/>
  <c r="H43" i="10"/>
  <c r="X43" i="10" s="1"/>
  <c r="H42" i="10"/>
  <c r="X42" i="10" s="1"/>
  <c r="H41" i="10"/>
  <c r="X41" i="10" s="1"/>
  <c r="H40" i="10"/>
  <c r="X40" i="10" s="1"/>
  <c r="H39" i="10"/>
  <c r="X39" i="10" s="1"/>
  <c r="H38" i="10"/>
  <c r="X38" i="10" s="1"/>
  <c r="H37" i="10"/>
  <c r="X37" i="10" s="1"/>
  <c r="H36" i="10"/>
  <c r="X36" i="10" s="1"/>
  <c r="H35" i="10"/>
  <c r="X35" i="10" s="1"/>
  <c r="H34" i="10"/>
  <c r="X34" i="10" s="1"/>
  <c r="H33" i="10"/>
  <c r="X33" i="10" s="1"/>
  <c r="H32" i="10"/>
  <c r="X32" i="10" s="1"/>
  <c r="H31" i="10"/>
  <c r="X31" i="10" s="1"/>
  <c r="H30" i="10"/>
  <c r="X30" i="10" s="1"/>
  <c r="H29" i="10"/>
  <c r="X29" i="10" s="1"/>
  <c r="H28" i="10"/>
  <c r="X28" i="10" s="1"/>
  <c r="H27" i="10"/>
  <c r="X27" i="10" s="1"/>
  <c r="H26" i="10"/>
  <c r="X26" i="10" s="1"/>
  <c r="H25" i="10"/>
  <c r="X25" i="10" s="1"/>
  <c r="H24" i="10"/>
  <c r="X24" i="10" s="1"/>
  <c r="H23" i="10"/>
  <c r="X23" i="10" s="1"/>
  <c r="H22" i="10"/>
  <c r="X22" i="10" s="1"/>
  <c r="H21" i="10"/>
  <c r="X21" i="10" s="1"/>
  <c r="H20" i="10"/>
  <c r="X20" i="10" s="1"/>
  <c r="H19" i="10"/>
  <c r="X19" i="10" s="1"/>
  <c r="H18" i="10"/>
  <c r="X18" i="10" s="1"/>
  <c r="H17" i="10"/>
  <c r="X17" i="10" s="1"/>
  <c r="H16" i="10"/>
  <c r="X16" i="10" s="1"/>
  <c r="H15" i="10"/>
  <c r="X15" i="10" s="1"/>
  <c r="H14" i="10"/>
  <c r="X14" i="10" s="1"/>
  <c r="H13" i="10"/>
  <c r="X13" i="10" s="1"/>
  <c r="H12" i="10"/>
  <c r="X12" i="10" s="1"/>
  <c r="H11" i="10"/>
  <c r="X11" i="10" s="1"/>
  <c r="H10" i="10"/>
  <c r="X10" i="10" s="1"/>
  <c r="H9" i="10"/>
  <c r="X9" i="10" s="1"/>
  <c r="H8" i="10"/>
  <c r="X8" i="10" s="1"/>
  <c r="H7" i="10"/>
  <c r="X7" i="10" s="1"/>
  <c r="H6" i="10"/>
  <c r="X6" i="10" s="1"/>
  <c r="H5" i="10"/>
  <c r="X5" i="10" s="1"/>
  <c r="E6" i="10"/>
  <c r="W6" i="10" s="1"/>
  <c r="E7" i="10"/>
  <c r="W7" i="10" s="1"/>
  <c r="E8" i="10"/>
  <c r="W8" i="10" s="1"/>
  <c r="E9" i="10"/>
  <c r="W9" i="10" s="1"/>
  <c r="E10" i="10"/>
  <c r="W10" i="10" s="1"/>
  <c r="E11" i="10"/>
  <c r="W11" i="10" s="1"/>
  <c r="E12" i="10"/>
  <c r="W12" i="10" s="1"/>
  <c r="E13" i="10"/>
  <c r="W13" i="10" s="1"/>
  <c r="E14" i="10"/>
  <c r="W14" i="10" s="1"/>
  <c r="E15" i="10"/>
  <c r="W15" i="10" s="1"/>
  <c r="E16" i="10"/>
  <c r="W16" i="10" s="1"/>
  <c r="E17" i="10"/>
  <c r="W17" i="10" s="1"/>
  <c r="E18" i="10"/>
  <c r="W18" i="10" s="1"/>
  <c r="E19" i="10"/>
  <c r="W19" i="10" s="1"/>
  <c r="E20" i="10"/>
  <c r="W20" i="10" s="1"/>
  <c r="E21" i="10"/>
  <c r="W21" i="10" s="1"/>
  <c r="E22" i="10"/>
  <c r="W22" i="10" s="1"/>
  <c r="E23" i="10"/>
  <c r="W23" i="10" s="1"/>
  <c r="E24" i="10"/>
  <c r="W24" i="10" s="1"/>
  <c r="E25" i="10"/>
  <c r="W25" i="10" s="1"/>
  <c r="E26" i="10"/>
  <c r="W26" i="10" s="1"/>
  <c r="E27" i="10"/>
  <c r="W27" i="10" s="1"/>
  <c r="E28" i="10"/>
  <c r="W28" i="10" s="1"/>
  <c r="E29" i="10"/>
  <c r="W29" i="10" s="1"/>
  <c r="E30" i="10"/>
  <c r="W30" i="10" s="1"/>
  <c r="E31" i="10"/>
  <c r="W31" i="10" s="1"/>
  <c r="E32" i="10"/>
  <c r="W32" i="10" s="1"/>
  <c r="E33" i="10"/>
  <c r="W33" i="10" s="1"/>
  <c r="E34" i="10"/>
  <c r="W34" i="10" s="1"/>
  <c r="E35" i="10"/>
  <c r="W35" i="10" s="1"/>
  <c r="E36" i="10"/>
  <c r="W36" i="10" s="1"/>
  <c r="E37" i="10"/>
  <c r="W37" i="10" s="1"/>
  <c r="E38" i="10"/>
  <c r="W38" i="10" s="1"/>
  <c r="E39" i="10"/>
  <c r="W39" i="10" s="1"/>
  <c r="E40" i="10"/>
  <c r="W40" i="10" s="1"/>
  <c r="E41" i="10"/>
  <c r="W41" i="10" s="1"/>
  <c r="AC41" i="10" s="1"/>
  <c r="AD41" i="10" s="1"/>
  <c r="E42" i="10"/>
  <c r="W42" i="10" s="1"/>
  <c r="E43" i="10"/>
  <c r="W43" i="10" s="1"/>
  <c r="AC43" i="10" s="1"/>
  <c r="AD43" i="10" s="1"/>
  <c r="E44" i="10"/>
  <c r="W44" i="10" s="1"/>
  <c r="E45" i="10"/>
  <c r="W45" i="10" s="1"/>
  <c r="AC45" i="10" s="1"/>
  <c r="AD45" i="10" s="1"/>
  <c r="E46" i="10"/>
  <c r="W46" i="10" s="1"/>
  <c r="E47" i="10"/>
  <c r="W47" i="10" s="1"/>
  <c r="AC47" i="10" s="1"/>
  <c r="AD47" i="10" s="1"/>
  <c r="E48" i="10"/>
  <c r="W48" i="10" s="1"/>
  <c r="E49" i="10"/>
  <c r="W49" i="10" s="1"/>
  <c r="AC49" i="10" s="1"/>
  <c r="AD49" i="10" s="1"/>
  <c r="E5" i="10"/>
  <c r="W5" i="10" s="1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" i="7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" i="10"/>
  <c r="V6" i="14"/>
  <c r="V7" i="14"/>
  <c r="V8" i="14"/>
  <c r="V9" i="14"/>
  <c r="V10" i="14"/>
  <c r="V11" i="14"/>
  <c r="V12" i="14"/>
  <c r="V13" i="14"/>
  <c r="V14" i="14"/>
  <c r="V15" i="14"/>
  <c r="V16" i="14"/>
  <c r="V17" i="14"/>
  <c r="V18" i="14"/>
  <c r="V19" i="14"/>
  <c r="V20" i="14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" i="14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" i="12"/>
  <c r="B5" i="12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" i="14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" i="10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10" i="16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W46" i="3" l="1"/>
  <c r="X19" i="3"/>
  <c r="W19" i="3"/>
  <c r="X28" i="3"/>
  <c r="X41" i="3"/>
  <c r="X44" i="3"/>
  <c r="X22" i="3"/>
  <c r="X13" i="3"/>
  <c r="X6" i="3"/>
  <c r="X20" i="3"/>
  <c r="AC48" i="10"/>
  <c r="AD48" i="10" s="1"/>
  <c r="AE48" i="10" s="1"/>
  <c r="AC44" i="10"/>
  <c r="AD44" i="10" s="1"/>
  <c r="AE44" i="10" s="1"/>
  <c r="AC40" i="10"/>
  <c r="AD40" i="10" s="1"/>
  <c r="AE40" i="10" s="1"/>
  <c r="AC46" i="10"/>
  <c r="AD46" i="10" s="1"/>
  <c r="AE46" i="10" s="1"/>
  <c r="AC42" i="10"/>
  <c r="AD42" i="10" s="1"/>
  <c r="AE42" i="10" s="1"/>
  <c r="V58" i="3"/>
  <c r="X21" i="3"/>
  <c r="X38" i="3"/>
  <c r="X36" i="3"/>
  <c r="X10" i="3"/>
  <c r="X27" i="3"/>
  <c r="V57" i="3"/>
  <c r="X29" i="3"/>
  <c r="X12" i="3"/>
  <c r="X35" i="3"/>
  <c r="V51" i="3"/>
  <c r="X37" i="3"/>
  <c r="X14" i="3"/>
  <c r="X11" i="3"/>
  <c r="X9" i="3"/>
  <c r="X17" i="3"/>
  <c r="X25" i="3"/>
  <c r="X33" i="3"/>
  <c r="X18" i="3"/>
  <c r="X30" i="3"/>
  <c r="X8" i="3"/>
  <c r="X16" i="3"/>
  <c r="X24" i="3"/>
  <c r="X32" i="3"/>
  <c r="X34" i="3"/>
  <c r="X7" i="3"/>
  <c r="X15" i="3"/>
  <c r="X23" i="3"/>
  <c r="X31" i="3"/>
  <c r="X39" i="3"/>
  <c r="V52" i="3"/>
  <c r="V56" i="3"/>
  <c r="V55" i="3" s="1"/>
  <c r="V54" i="3" s="1"/>
  <c r="V53" i="3" s="1"/>
  <c r="X5" i="3"/>
  <c r="X26" i="3"/>
  <c r="AC8" i="10"/>
  <c r="AD8" i="10" s="1"/>
  <c r="AE8" i="10" s="1"/>
  <c r="AC12" i="10"/>
  <c r="AD12" i="10" s="1"/>
  <c r="AC16" i="10"/>
  <c r="AD16" i="10" s="1"/>
  <c r="AE16" i="10" s="1"/>
  <c r="AC20" i="10"/>
  <c r="AD20" i="10" s="1"/>
  <c r="AE20" i="10" s="1"/>
  <c r="AC24" i="10"/>
  <c r="AD24" i="10" s="1"/>
  <c r="AE24" i="10" s="1"/>
  <c r="AC28" i="10"/>
  <c r="AD28" i="10" s="1"/>
  <c r="AE28" i="10" s="1"/>
  <c r="AC32" i="10"/>
  <c r="AD32" i="10" s="1"/>
  <c r="AE32" i="10" s="1"/>
  <c r="AC36" i="10"/>
  <c r="AD36" i="10" s="1"/>
  <c r="AE36" i="10" s="1"/>
  <c r="AC7" i="10"/>
  <c r="AD7" i="10" s="1"/>
  <c r="AC11" i="10"/>
  <c r="AD11" i="10" s="1"/>
  <c r="AE11" i="10" s="1"/>
  <c r="AC15" i="10"/>
  <c r="AD15" i="10" s="1"/>
  <c r="AE15" i="10" s="1"/>
  <c r="AC19" i="10"/>
  <c r="AD19" i="10" s="1"/>
  <c r="AE19" i="10" s="1"/>
  <c r="AC23" i="10"/>
  <c r="AD23" i="10" s="1"/>
  <c r="AE23" i="10" s="1"/>
  <c r="AC27" i="10"/>
  <c r="AD27" i="10" s="1"/>
  <c r="AE27" i="10" s="1"/>
  <c r="AC31" i="10"/>
  <c r="AD31" i="10" s="1"/>
  <c r="AE31" i="10" s="1"/>
  <c r="AC35" i="10"/>
  <c r="AD35" i="10" s="1"/>
  <c r="AC39" i="10"/>
  <c r="AD39" i="10" s="1"/>
  <c r="AE47" i="10"/>
  <c r="AE43" i="10"/>
  <c r="AC6" i="10"/>
  <c r="AD6" i="10" s="1"/>
  <c r="AE6" i="10" s="1"/>
  <c r="AC10" i="10"/>
  <c r="AD10" i="10" s="1"/>
  <c r="AE10" i="10" s="1"/>
  <c r="AC14" i="10"/>
  <c r="AD14" i="10" s="1"/>
  <c r="AE14" i="10" s="1"/>
  <c r="AC18" i="10"/>
  <c r="AD18" i="10" s="1"/>
  <c r="AE18" i="10" s="1"/>
  <c r="AC22" i="10"/>
  <c r="AD22" i="10" s="1"/>
  <c r="AE22" i="10" s="1"/>
  <c r="AC26" i="10"/>
  <c r="AD26" i="10" s="1"/>
  <c r="AE26" i="10" s="1"/>
  <c r="AC30" i="10"/>
  <c r="AD30" i="10" s="1"/>
  <c r="AE30" i="10" s="1"/>
  <c r="AC34" i="10"/>
  <c r="AD34" i="10" s="1"/>
  <c r="AC38" i="10"/>
  <c r="AD38" i="10" s="1"/>
  <c r="AE38" i="10" s="1"/>
  <c r="AE49" i="10"/>
  <c r="AE45" i="10"/>
  <c r="AE41" i="10"/>
  <c r="AC5" i="10"/>
  <c r="AD5" i="10" s="1"/>
  <c r="AF41" i="10" s="1"/>
  <c r="AC9" i="10"/>
  <c r="AD9" i="10" s="1"/>
  <c r="AE9" i="10" s="1"/>
  <c r="AC13" i="10"/>
  <c r="AD13" i="10" s="1"/>
  <c r="AC17" i="10"/>
  <c r="AD17" i="10" s="1"/>
  <c r="AC21" i="10"/>
  <c r="AD21" i="10" s="1"/>
  <c r="AE21" i="10" s="1"/>
  <c r="AC25" i="10"/>
  <c r="AD25" i="10" s="1"/>
  <c r="AE25" i="10" s="1"/>
  <c r="AC29" i="10"/>
  <c r="AD29" i="10" s="1"/>
  <c r="AC33" i="10"/>
  <c r="AD33" i="10" s="1"/>
  <c r="AC37" i="10"/>
  <c r="AD37" i="10" s="1"/>
  <c r="AE37" i="10" s="1"/>
  <c r="AE35" i="10"/>
  <c r="AE12" i="10"/>
  <c r="AE5" i="10" l="1"/>
  <c r="AF49" i="10"/>
  <c r="AF40" i="10"/>
  <c r="AF48" i="10"/>
  <c r="AF43" i="10"/>
  <c r="AF46" i="10"/>
  <c r="AF44" i="10"/>
  <c r="AF45" i="10"/>
  <c r="AF47" i="10"/>
  <c r="AF42" i="10"/>
  <c r="AF29" i="10"/>
  <c r="AF33" i="10"/>
  <c r="AF13" i="10"/>
  <c r="AF34" i="10"/>
  <c r="AF39" i="10"/>
  <c r="AF23" i="10"/>
  <c r="AF7" i="10"/>
  <c r="AF17" i="10"/>
  <c r="AF38" i="10"/>
  <c r="AF22" i="10"/>
  <c r="AF6" i="10"/>
  <c r="AF27" i="10"/>
  <c r="AF11" i="10"/>
  <c r="AE7" i="10"/>
  <c r="AE17" i="10"/>
  <c r="AF14" i="10"/>
  <c r="AE33" i="10"/>
  <c r="AD51" i="10"/>
  <c r="AF28" i="10"/>
  <c r="AF12" i="10"/>
  <c r="AD56" i="10"/>
  <c r="AF26" i="10"/>
  <c r="AF18" i="10"/>
  <c r="AF19" i="10"/>
  <c r="AE29" i="10"/>
  <c r="AE13" i="10"/>
  <c r="AF5" i="10"/>
  <c r="AE34" i="10"/>
  <c r="AE39" i="10"/>
  <c r="AF36" i="10"/>
  <c r="AF20" i="10"/>
  <c r="AF35" i="10"/>
  <c r="AF15" i="10"/>
  <c r="AF37" i="10"/>
  <c r="AF21" i="10"/>
  <c r="AD58" i="10"/>
  <c r="AF31" i="10"/>
  <c r="AF10" i="10"/>
  <c r="AD52" i="10"/>
  <c r="AF32" i="10"/>
  <c r="AF24" i="10"/>
  <c r="AF16" i="10"/>
  <c r="AF8" i="10"/>
  <c r="AF25" i="10"/>
  <c r="AF9" i="10"/>
  <c r="AD57" i="10"/>
  <c r="AF30" i="10"/>
  <c r="G2" i="15"/>
  <c r="AD59" i="10" l="1"/>
  <c r="AD55" i="10"/>
  <c r="I48" i="11"/>
  <c r="J48" i="11" s="1"/>
  <c r="I49" i="11"/>
  <c r="J49" i="11" s="1"/>
  <c r="I48" i="7"/>
  <c r="J48" i="7" s="1"/>
  <c r="I49" i="7"/>
  <c r="J49" i="7" s="1"/>
  <c r="AD54" i="10" l="1"/>
  <c r="AD53" i="10" s="1"/>
  <c r="A1" i="3"/>
  <c r="A6" i="15" l="1"/>
  <c r="D8" i="15" l="1"/>
  <c r="A52" i="16" l="1"/>
  <c r="A53" i="16"/>
  <c r="A54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10" i="16"/>
  <c r="A1" i="16"/>
  <c r="T37" i="15" l="1"/>
  <c r="H37" i="15"/>
  <c r="K37" i="15"/>
  <c r="M37" i="15"/>
  <c r="M53" i="15"/>
  <c r="Q37" i="15"/>
  <c r="V37" i="15"/>
  <c r="W29" i="15"/>
  <c r="D37" i="15"/>
  <c r="T64" i="15"/>
  <c r="V64" i="15"/>
  <c r="T65" i="15"/>
  <c r="V65" i="15"/>
  <c r="N52" i="15"/>
  <c r="N46" i="15"/>
  <c r="R46" i="15"/>
  <c r="N49" i="15"/>
  <c r="Q49" i="15"/>
  <c r="N43" i="15"/>
  <c r="N42" i="15"/>
  <c r="Y27" i="15"/>
  <c r="Q43" i="15"/>
  <c r="Q42" i="15"/>
  <c r="X28" i="15"/>
  <c r="T28" i="15"/>
  <c r="P28" i="15"/>
  <c r="L28" i="15"/>
  <c r="H28" i="15"/>
  <c r="D28" i="15"/>
  <c r="S27" i="15"/>
  <c r="O27" i="15"/>
  <c r="K27" i="15"/>
  <c r="G27" i="15"/>
  <c r="V26" i="15"/>
  <c r="R26" i="15"/>
  <c r="N26" i="15"/>
  <c r="J26" i="15"/>
  <c r="F26" i="15"/>
  <c r="U25" i="15"/>
  <c r="Q25" i="15"/>
  <c r="M25" i="15"/>
  <c r="I25" i="15"/>
  <c r="E25" i="15"/>
  <c r="W24" i="15"/>
  <c r="S24" i="15"/>
  <c r="O24" i="15"/>
  <c r="K24" i="15"/>
  <c r="G24" i="15"/>
  <c r="V23" i="15"/>
  <c r="N23" i="15"/>
  <c r="J23" i="15"/>
  <c r="F23" i="15"/>
  <c r="S28" i="15"/>
  <c r="K28" i="15"/>
  <c r="R27" i="15"/>
  <c r="F27" i="15"/>
  <c r="M26" i="15"/>
  <c r="T25" i="15"/>
  <c r="H25" i="15"/>
  <c r="R24" i="15"/>
  <c r="J24" i="15"/>
  <c r="M23" i="15"/>
  <c r="Y28" i="15"/>
  <c r="U28" i="15"/>
  <c r="Q28" i="15"/>
  <c r="M28" i="15"/>
  <c r="I28" i="15"/>
  <c r="E28" i="15"/>
  <c r="T27" i="15"/>
  <c r="P27" i="15"/>
  <c r="L27" i="15"/>
  <c r="H27" i="15"/>
  <c r="D27" i="15"/>
  <c r="S26" i="15"/>
  <c r="O26" i="15"/>
  <c r="K26" i="15"/>
  <c r="G26" i="15"/>
  <c r="V25" i="15"/>
  <c r="R25" i="15"/>
  <c r="N25" i="15"/>
  <c r="J25" i="15"/>
  <c r="F25" i="15"/>
  <c r="X24" i="15"/>
  <c r="T24" i="15"/>
  <c r="P24" i="15"/>
  <c r="L24" i="15"/>
  <c r="H24" i="15"/>
  <c r="D24" i="15"/>
  <c r="O23" i="15"/>
  <c r="K23" i="15"/>
  <c r="G23" i="15"/>
  <c r="O28" i="15"/>
  <c r="N27" i="15"/>
  <c r="U26" i="15"/>
  <c r="I26" i="15"/>
  <c r="P25" i="15"/>
  <c r="D25" i="15"/>
  <c r="F24" i="15"/>
  <c r="I23" i="15"/>
  <c r="V28" i="15"/>
  <c r="R28" i="15"/>
  <c r="N28" i="15"/>
  <c r="J28" i="15"/>
  <c r="F28" i="15"/>
  <c r="U27" i="15"/>
  <c r="Q27" i="15"/>
  <c r="M27" i="15"/>
  <c r="I27" i="15"/>
  <c r="E27" i="15"/>
  <c r="T26" i="15"/>
  <c r="P26" i="15"/>
  <c r="L26" i="15"/>
  <c r="H26" i="15"/>
  <c r="D26" i="15"/>
  <c r="S25" i="15"/>
  <c r="O25" i="15"/>
  <c r="K25" i="15"/>
  <c r="G25" i="15"/>
  <c r="Y24" i="15"/>
  <c r="U24" i="15"/>
  <c r="Q24" i="15"/>
  <c r="M24" i="15"/>
  <c r="I24" i="15"/>
  <c r="E24" i="15"/>
  <c r="P23" i="15"/>
  <c r="L23" i="15"/>
  <c r="H23" i="15"/>
  <c r="D23" i="15"/>
  <c r="W28" i="15"/>
  <c r="G28" i="15"/>
  <c r="V27" i="15"/>
  <c r="J27" i="15"/>
  <c r="Q26" i="15"/>
  <c r="E26" i="15"/>
  <c r="L25" i="15"/>
  <c r="V24" i="15"/>
  <c r="N24" i="15"/>
  <c r="Q23" i="15"/>
  <c r="E23" i="15"/>
  <c r="W25" i="15"/>
  <c r="W27" i="15"/>
  <c r="W26" i="15"/>
  <c r="X25" i="15"/>
  <c r="X26" i="15"/>
  <c r="X27" i="15"/>
  <c r="Y25" i="15"/>
  <c r="Y26" i="15"/>
  <c r="R23" i="15"/>
  <c r="U23" i="15"/>
  <c r="T23" i="15"/>
  <c r="S23" i="15"/>
  <c r="X23" i="15"/>
  <c r="W23" i="15"/>
  <c r="W30" i="15"/>
  <c r="Y23" i="15"/>
  <c r="W32" i="15"/>
  <c r="W31" i="15"/>
  <c r="U1" i="14"/>
  <c r="A1" i="14"/>
  <c r="I47" i="12"/>
  <c r="J47" i="12" s="1"/>
  <c r="I46" i="12"/>
  <c r="J46" i="12" s="1"/>
  <c r="I45" i="12"/>
  <c r="J45" i="12" s="1"/>
  <c r="I44" i="12"/>
  <c r="J44" i="12" s="1"/>
  <c r="I43" i="12"/>
  <c r="J43" i="12" s="1"/>
  <c r="I42" i="12"/>
  <c r="J42" i="12" s="1"/>
  <c r="I41" i="12"/>
  <c r="I40" i="12"/>
  <c r="J40" i="12" s="1"/>
  <c r="I39" i="12"/>
  <c r="I38" i="12"/>
  <c r="J38" i="12" s="1"/>
  <c r="I37" i="12"/>
  <c r="I36" i="12"/>
  <c r="J36" i="12" s="1"/>
  <c r="I35" i="12"/>
  <c r="I34" i="12"/>
  <c r="J34" i="12" s="1"/>
  <c r="I33" i="12"/>
  <c r="I32" i="12"/>
  <c r="J32" i="12" s="1"/>
  <c r="I31" i="12"/>
  <c r="I30" i="12"/>
  <c r="J30" i="12" s="1"/>
  <c r="I29" i="12"/>
  <c r="I28" i="12"/>
  <c r="J28" i="12" s="1"/>
  <c r="I27" i="12"/>
  <c r="I26" i="12"/>
  <c r="J26" i="12" s="1"/>
  <c r="I25" i="12"/>
  <c r="J25" i="12" s="1"/>
  <c r="I24" i="12"/>
  <c r="J24" i="12" s="1"/>
  <c r="I23" i="12"/>
  <c r="I22" i="12"/>
  <c r="J22" i="12" s="1"/>
  <c r="I21" i="12"/>
  <c r="J21" i="12" s="1"/>
  <c r="I20" i="12"/>
  <c r="J20" i="12" s="1"/>
  <c r="I19" i="12"/>
  <c r="I18" i="12"/>
  <c r="J18" i="12" s="1"/>
  <c r="I17" i="12"/>
  <c r="J17" i="12" s="1"/>
  <c r="I16" i="12"/>
  <c r="J16" i="12" s="1"/>
  <c r="I15" i="12"/>
  <c r="I14" i="12"/>
  <c r="J14" i="12" s="1"/>
  <c r="I13" i="12"/>
  <c r="J13" i="12" s="1"/>
  <c r="I12" i="12"/>
  <c r="J12" i="12" s="1"/>
  <c r="I11" i="12"/>
  <c r="I10" i="12"/>
  <c r="J10" i="12" s="1"/>
  <c r="I9" i="12"/>
  <c r="J9" i="12" s="1"/>
  <c r="I8" i="12"/>
  <c r="J8" i="12" s="1"/>
  <c r="I7" i="12"/>
  <c r="I6" i="12"/>
  <c r="J6" i="12" s="1"/>
  <c r="I5" i="12"/>
  <c r="J5" i="12" s="1"/>
  <c r="M1" i="12"/>
  <c r="A1" i="12"/>
  <c r="I47" i="11"/>
  <c r="J47" i="11" s="1"/>
  <c r="I46" i="11"/>
  <c r="J46" i="11" s="1"/>
  <c r="I45" i="11"/>
  <c r="J45" i="11" s="1"/>
  <c r="I44" i="11"/>
  <c r="J44" i="11" s="1"/>
  <c r="I43" i="11"/>
  <c r="J43" i="11" s="1"/>
  <c r="I42" i="11"/>
  <c r="I41" i="11"/>
  <c r="J41" i="11" s="1"/>
  <c r="I40" i="11"/>
  <c r="I39" i="11"/>
  <c r="I38" i="11"/>
  <c r="J38" i="11" s="1"/>
  <c r="I37" i="11"/>
  <c r="J37" i="11" s="1"/>
  <c r="I36" i="11"/>
  <c r="J36" i="11" s="1"/>
  <c r="I35" i="11"/>
  <c r="I34" i="11"/>
  <c r="J34" i="11" s="1"/>
  <c r="I33" i="11"/>
  <c r="J33" i="11" s="1"/>
  <c r="I32" i="11"/>
  <c r="J32" i="11" s="1"/>
  <c r="I31" i="11"/>
  <c r="I30" i="11"/>
  <c r="J30" i="11" s="1"/>
  <c r="I29" i="11"/>
  <c r="J29" i="11" s="1"/>
  <c r="I28" i="11"/>
  <c r="I27" i="11"/>
  <c r="I26" i="11"/>
  <c r="J26" i="11" s="1"/>
  <c r="I25" i="11"/>
  <c r="J25" i="11" s="1"/>
  <c r="I24" i="11"/>
  <c r="I23" i="11"/>
  <c r="I22" i="11"/>
  <c r="J22" i="11" s="1"/>
  <c r="I21" i="11"/>
  <c r="J21" i="11" s="1"/>
  <c r="I20" i="11"/>
  <c r="I19" i="11"/>
  <c r="I18" i="11"/>
  <c r="J18" i="11" s="1"/>
  <c r="I17" i="11"/>
  <c r="J17" i="11" s="1"/>
  <c r="I16" i="11"/>
  <c r="I15" i="11"/>
  <c r="I14" i="11"/>
  <c r="I13" i="11"/>
  <c r="J13" i="11" s="1"/>
  <c r="I12" i="11"/>
  <c r="I11" i="11"/>
  <c r="I10" i="11"/>
  <c r="I9" i="11"/>
  <c r="J9" i="11" s="1"/>
  <c r="I8" i="11"/>
  <c r="J8" i="11" s="1"/>
  <c r="I7" i="11"/>
  <c r="I6" i="11"/>
  <c r="I5" i="11"/>
  <c r="J5" i="11" s="1"/>
  <c r="M1" i="11"/>
  <c r="A1" i="11"/>
  <c r="U1" i="10"/>
  <c r="A1" i="10"/>
  <c r="T66" i="15" l="1"/>
  <c r="X65" i="15"/>
  <c r="X64" i="15"/>
  <c r="V66" i="15"/>
  <c r="W37" i="15"/>
  <c r="X37" i="15"/>
  <c r="K6" i="11"/>
  <c r="J6" i="11"/>
  <c r="K7" i="11"/>
  <c r="J7" i="11"/>
  <c r="K10" i="11"/>
  <c r="J10" i="11"/>
  <c r="K11" i="11"/>
  <c r="J11" i="11"/>
  <c r="K12" i="11"/>
  <c r="J12" i="11"/>
  <c r="K14" i="11"/>
  <c r="J14" i="11"/>
  <c r="K15" i="11"/>
  <c r="J15" i="11"/>
  <c r="K16" i="11"/>
  <c r="J16" i="11"/>
  <c r="K19" i="11"/>
  <c r="J19" i="11"/>
  <c r="K20" i="11"/>
  <c r="J20" i="11"/>
  <c r="K23" i="11"/>
  <c r="J23" i="11"/>
  <c r="K24" i="11"/>
  <c r="J24" i="11"/>
  <c r="K27" i="11"/>
  <c r="J27" i="11"/>
  <c r="K28" i="11"/>
  <c r="J28" i="11"/>
  <c r="K31" i="11"/>
  <c r="J31" i="11"/>
  <c r="K35" i="11"/>
  <c r="J35" i="11"/>
  <c r="K39" i="11"/>
  <c r="J39" i="11"/>
  <c r="K40" i="11"/>
  <c r="J40" i="11"/>
  <c r="K42" i="11"/>
  <c r="J42" i="11"/>
  <c r="K7" i="12"/>
  <c r="J7" i="12"/>
  <c r="K11" i="12"/>
  <c r="J11" i="12"/>
  <c r="K15" i="12"/>
  <c r="J15" i="12"/>
  <c r="K19" i="12"/>
  <c r="J19" i="12"/>
  <c r="K23" i="12"/>
  <c r="J23" i="12"/>
  <c r="K27" i="12"/>
  <c r="J27" i="12"/>
  <c r="K29" i="12"/>
  <c r="J29" i="12"/>
  <c r="K31" i="12"/>
  <c r="J31" i="12"/>
  <c r="K33" i="12"/>
  <c r="J33" i="12"/>
  <c r="K35" i="12"/>
  <c r="J35" i="12"/>
  <c r="K37" i="12"/>
  <c r="J37" i="12"/>
  <c r="K39" i="12"/>
  <c r="J39" i="12"/>
  <c r="K41" i="12"/>
  <c r="J41" i="12"/>
  <c r="K20" i="12"/>
  <c r="K13" i="11"/>
  <c r="K41" i="11"/>
  <c r="K25" i="11"/>
  <c r="K32" i="12"/>
  <c r="K40" i="12"/>
  <c r="K8" i="12"/>
  <c r="K16" i="12"/>
  <c r="K12" i="12"/>
  <c r="K36" i="11"/>
  <c r="K8" i="11"/>
  <c r="K33" i="11"/>
  <c r="K32" i="11"/>
  <c r="K28" i="12"/>
  <c r="K24" i="12"/>
  <c r="K36" i="12"/>
  <c r="K9" i="11"/>
  <c r="K21" i="11"/>
  <c r="K37" i="11"/>
  <c r="K17" i="11"/>
  <c r="K29" i="11"/>
  <c r="Z58" i="10"/>
  <c r="K5" i="12"/>
  <c r="K9" i="12"/>
  <c r="K13" i="12"/>
  <c r="K17" i="12"/>
  <c r="K21" i="12"/>
  <c r="K25" i="12"/>
  <c r="K6" i="12"/>
  <c r="K10" i="12"/>
  <c r="K14" i="12"/>
  <c r="K18" i="12"/>
  <c r="K22" i="12"/>
  <c r="K26" i="12"/>
  <c r="K30" i="12"/>
  <c r="K34" i="12"/>
  <c r="K38" i="12"/>
  <c r="K42" i="12"/>
  <c r="K5" i="11"/>
  <c r="K18" i="11"/>
  <c r="K22" i="11"/>
  <c r="K26" i="11"/>
  <c r="K30" i="11"/>
  <c r="K34" i="11"/>
  <c r="K38" i="11"/>
  <c r="AA58" i="10"/>
  <c r="Y57" i="10"/>
  <c r="X57" i="10"/>
  <c r="W58" i="10"/>
  <c r="AB57" i="10"/>
  <c r="W51" i="10"/>
  <c r="AA51" i="10"/>
  <c r="Y52" i="10"/>
  <c r="Y56" i="10"/>
  <c r="Y55" i="10" s="1"/>
  <c r="W57" i="10"/>
  <c r="AA57" i="10"/>
  <c r="Y58" i="10"/>
  <c r="Z51" i="10"/>
  <c r="X52" i="10"/>
  <c r="AB52" i="10"/>
  <c r="X56" i="10"/>
  <c r="X55" i="10" s="1"/>
  <c r="AB56" i="10"/>
  <c r="AB55" i="10" s="1"/>
  <c r="AB54" i="10" s="1"/>
  <c r="Z57" i="10"/>
  <c r="X58" i="10"/>
  <c r="AB58" i="10"/>
  <c r="Y51" i="10"/>
  <c r="W52" i="10"/>
  <c r="AA52" i="10"/>
  <c r="W56" i="10"/>
  <c r="AA56" i="10"/>
  <c r="X51" i="10"/>
  <c r="AB51" i="10"/>
  <c r="Z52" i="10"/>
  <c r="Z56" i="10"/>
  <c r="Z55" i="10" s="1"/>
  <c r="AB59" i="10" l="1"/>
  <c r="X66" i="15"/>
  <c r="X59" i="10"/>
  <c r="W59" i="10"/>
  <c r="AA59" i="10"/>
  <c r="Z59" i="10"/>
  <c r="L48" i="12"/>
  <c r="L49" i="12"/>
  <c r="Y59" i="10"/>
  <c r="L24" i="12"/>
  <c r="L33" i="12"/>
  <c r="L48" i="11"/>
  <c r="L49" i="11"/>
  <c r="L25" i="12"/>
  <c r="L14" i="12"/>
  <c r="L27" i="12"/>
  <c r="L40" i="12"/>
  <c r="L29" i="12"/>
  <c r="L35" i="12"/>
  <c r="L32" i="12"/>
  <c r="L45" i="12"/>
  <c r="L47" i="12"/>
  <c r="L8" i="12"/>
  <c r="L26" i="12"/>
  <c r="L21" i="12"/>
  <c r="L37" i="12"/>
  <c r="L16" i="12"/>
  <c r="L9" i="12"/>
  <c r="L6" i="12"/>
  <c r="L19" i="12"/>
  <c r="L36" i="12"/>
  <c r="L23" i="12"/>
  <c r="L7" i="12"/>
  <c r="L17" i="12"/>
  <c r="L42" i="12"/>
  <c r="L38" i="12"/>
  <c r="L34" i="12"/>
  <c r="L10" i="12"/>
  <c r="L44" i="12"/>
  <c r="L11" i="12"/>
  <c r="L39" i="12"/>
  <c r="L5" i="12"/>
  <c r="L41" i="12"/>
  <c r="L30" i="12"/>
  <c r="L15" i="12"/>
  <c r="L31" i="12"/>
  <c r="L18" i="12"/>
  <c r="L22" i="12"/>
  <c r="L28" i="12"/>
  <c r="L43" i="12"/>
  <c r="L20" i="12"/>
  <c r="L46" i="12"/>
  <c r="L13" i="12"/>
  <c r="L12" i="12"/>
  <c r="L31" i="11"/>
  <c r="L20" i="11"/>
  <c r="L27" i="11"/>
  <c r="L35" i="11"/>
  <c r="L19" i="11"/>
  <c r="L21" i="11"/>
  <c r="L47" i="11"/>
  <c r="L33" i="11"/>
  <c r="L40" i="11"/>
  <c r="L17" i="11"/>
  <c r="L42" i="11"/>
  <c r="L36" i="11"/>
  <c r="L13" i="11"/>
  <c r="L39" i="11"/>
  <c r="L23" i="11"/>
  <c r="L7" i="11"/>
  <c r="L32" i="11"/>
  <c r="L38" i="11"/>
  <c r="L44" i="11"/>
  <c r="L24" i="11"/>
  <c r="L14" i="11"/>
  <c r="L41" i="11"/>
  <c r="L18" i="11"/>
  <c r="L26" i="11"/>
  <c r="L11" i="11"/>
  <c r="L37" i="11"/>
  <c r="L43" i="11"/>
  <c r="L22" i="11"/>
  <c r="L45" i="11"/>
  <c r="L29" i="11"/>
  <c r="L6" i="11"/>
  <c r="L10" i="11"/>
  <c r="L25" i="11"/>
  <c r="L8" i="11"/>
  <c r="L15" i="11"/>
  <c r="L9" i="11"/>
  <c r="L28" i="11"/>
  <c r="L34" i="11"/>
  <c r="L16" i="11"/>
  <c r="L5" i="11"/>
  <c r="L46" i="11"/>
  <c r="L30" i="11"/>
  <c r="L12" i="11"/>
  <c r="X54" i="10"/>
  <c r="X53" i="10" s="1"/>
  <c r="Y54" i="10"/>
  <c r="Y53" i="10" s="1"/>
  <c r="AB53" i="10"/>
  <c r="W55" i="10"/>
  <c r="W54" i="10" s="1"/>
  <c r="W53" i="10" s="1"/>
  <c r="Z54" i="10"/>
  <c r="Z53" i="10" s="1"/>
  <c r="AA55" i="10"/>
  <c r="AA54" i="10" l="1"/>
  <c r="AA53" i="10" s="1"/>
  <c r="W60" i="10"/>
  <c r="I47" i="7" l="1"/>
  <c r="J47" i="7" s="1"/>
  <c r="I46" i="7"/>
  <c r="J46" i="7" s="1"/>
  <c r="I45" i="7"/>
  <c r="J45" i="7" s="1"/>
  <c r="I44" i="7"/>
  <c r="J44" i="7" s="1"/>
  <c r="I43" i="7"/>
  <c r="J43" i="7" s="1"/>
  <c r="I42" i="7"/>
  <c r="J42" i="7" s="1"/>
  <c r="I41" i="7"/>
  <c r="J41" i="7" s="1"/>
  <c r="I40" i="7"/>
  <c r="I39" i="7"/>
  <c r="I38" i="7"/>
  <c r="J38" i="7" s="1"/>
  <c r="I37" i="7"/>
  <c r="J37" i="7" s="1"/>
  <c r="I36" i="7"/>
  <c r="I35" i="7"/>
  <c r="I34" i="7"/>
  <c r="J34" i="7" s="1"/>
  <c r="I33" i="7"/>
  <c r="J33" i="7" s="1"/>
  <c r="I32" i="7"/>
  <c r="I31" i="7"/>
  <c r="I30" i="7"/>
  <c r="J30" i="7" s="1"/>
  <c r="I29" i="7"/>
  <c r="J29" i="7" s="1"/>
  <c r="I28" i="7"/>
  <c r="J28" i="7" s="1"/>
  <c r="I27" i="7"/>
  <c r="I26" i="7"/>
  <c r="J26" i="7" s="1"/>
  <c r="I25" i="7"/>
  <c r="J25" i="7" s="1"/>
  <c r="I24" i="7"/>
  <c r="I23" i="7"/>
  <c r="I22" i="7"/>
  <c r="J22" i="7" s="1"/>
  <c r="I21" i="7"/>
  <c r="J21" i="7" s="1"/>
  <c r="I20" i="7"/>
  <c r="I19" i="7"/>
  <c r="I18" i="7"/>
  <c r="J18" i="7" s="1"/>
  <c r="I17" i="7"/>
  <c r="J17" i="7" s="1"/>
  <c r="I16" i="7"/>
  <c r="I15" i="7"/>
  <c r="I14" i="7"/>
  <c r="J14" i="7" s="1"/>
  <c r="I13" i="7"/>
  <c r="J13" i="7" s="1"/>
  <c r="I12" i="7"/>
  <c r="J12" i="7" s="1"/>
  <c r="I11" i="7"/>
  <c r="I10" i="7"/>
  <c r="J10" i="7" s="1"/>
  <c r="I9" i="7"/>
  <c r="J9" i="7" s="1"/>
  <c r="I8" i="7"/>
  <c r="J8" i="7" s="1"/>
  <c r="I7" i="7"/>
  <c r="I6" i="7"/>
  <c r="J6" i="7" s="1"/>
  <c r="I5" i="7"/>
  <c r="J5" i="7" s="1"/>
  <c r="M1" i="7"/>
  <c r="A1" i="7"/>
  <c r="M1" i="3"/>
  <c r="S56" i="3"/>
  <c r="K7" i="7" l="1"/>
  <c r="J7" i="7"/>
  <c r="K11" i="7"/>
  <c r="J11" i="7"/>
  <c r="K15" i="7"/>
  <c r="J15" i="7"/>
  <c r="K16" i="7"/>
  <c r="J16" i="7"/>
  <c r="K19" i="7"/>
  <c r="J19" i="7"/>
  <c r="K20" i="7"/>
  <c r="J20" i="7"/>
  <c r="K23" i="7"/>
  <c r="J23" i="7"/>
  <c r="K24" i="7"/>
  <c r="J24" i="7"/>
  <c r="K27" i="7"/>
  <c r="J27" i="7"/>
  <c r="K31" i="7"/>
  <c r="J31" i="7"/>
  <c r="K32" i="7"/>
  <c r="J32" i="7"/>
  <c r="K35" i="7"/>
  <c r="J35" i="7"/>
  <c r="K36" i="7"/>
  <c r="J36" i="7"/>
  <c r="K39" i="7"/>
  <c r="J39" i="7"/>
  <c r="K40" i="7"/>
  <c r="J40" i="7"/>
  <c r="K17" i="7"/>
  <c r="Q57" i="3"/>
  <c r="S57" i="3"/>
  <c r="K28" i="7"/>
  <c r="O57" i="3"/>
  <c r="R56" i="3"/>
  <c r="R55" i="3" s="1"/>
  <c r="R54" i="3" s="1"/>
  <c r="R53" i="3" s="1"/>
  <c r="T57" i="3"/>
  <c r="K12" i="7"/>
  <c r="K33" i="7"/>
  <c r="P57" i="3"/>
  <c r="K21" i="7"/>
  <c r="P58" i="3"/>
  <c r="Q58" i="3"/>
  <c r="T58" i="3"/>
  <c r="R57" i="3"/>
  <c r="K5" i="7"/>
  <c r="K9" i="7"/>
  <c r="K8" i="7"/>
  <c r="K13" i="7"/>
  <c r="K29" i="7"/>
  <c r="K37" i="7"/>
  <c r="K41" i="7"/>
  <c r="K25" i="7"/>
  <c r="K6" i="7"/>
  <c r="K10" i="7"/>
  <c r="K14" i="7"/>
  <c r="K18" i="7"/>
  <c r="K22" i="7"/>
  <c r="K26" i="7"/>
  <c r="K30" i="7"/>
  <c r="K34" i="7"/>
  <c r="K38" i="7"/>
  <c r="K42" i="7"/>
  <c r="Q51" i="3"/>
  <c r="O52" i="3"/>
  <c r="S52" i="3"/>
  <c r="S55" i="3"/>
  <c r="Q56" i="3"/>
  <c r="Q55" i="3" s="1"/>
  <c r="O58" i="3"/>
  <c r="S58" i="3"/>
  <c r="P51" i="3"/>
  <c r="T51" i="3"/>
  <c r="R52" i="3"/>
  <c r="P56" i="3"/>
  <c r="T56" i="3"/>
  <c r="T55" i="3" s="1"/>
  <c r="T54" i="3" s="1"/>
  <c r="R58" i="3"/>
  <c r="O51" i="3"/>
  <c r="S51" i="3"/>
  <c r="Q52" i="3"/>
  <c r="O56" i="3"/>
  <c r="O55" i="3" s="1"/>
  <c r="R51" i="3"/>
  <c r="P52" i="3"/>
  <c r="T52" i="3"/>
  <c r="L49" i="7" l="1"/>
  <c r="L48" i="7"/>
  <c r="O54" i="3"/>
  <c r="O53" i="3" s="1"/>
  <c r="L31" i="7"/>
  <c r="L27" i="7"/>
  <c r="Q54" i="3"/>
  <c r="Q53" i="3" s="1"/>
  <c r="L7" i="7"/>
  <c r="L44" i="7"/>
  <c r="L29" i="7"/>
  <c r="L8" i="7"/>
  <c r="L47" i="7"/>
  <c r="L19" i="7"/>
  <c r="L41" i="7"/>
  <c r="L26" i="7"/>
  <c r="L10" i="7"/>
  <c r="L28" i="7"/>
  <c r="L6" i="7"/>
  <c r="L11" i="7"/>
  <c r="L45" i="7"/>
  <c r="L36" i="7"/>
  <c r="L13" i="7"/>
  <c r="L24" i="7"/>
  <c r="L32" i="7"/>
  <c r="L16" i="7"/>
  <c r="L34" i="7"/>
  <c r="L12" i="7"/>
  <c r="L35" i="7"/>
  <c r="L15" i="7"/>
  <c r="L46" i="7"/>
  <c r="L37" i="7"/>
  <c r="L18" i="7"/>
  <c r="L30" i="7"/>
  <c r="L9" i="7"/>
  <c r="L33" i="7"/>
  <c r="L20" i="7"/>
  <c r="L42" i="7"/>
  <c r="L17" i="7"/>
  <c r="L39" i="7"/>
  <c r="L23" i="7"/>
  <c r="L43" i="7"/>
  <c r="L22" i="7"/>
  <c r="L38" i="7"/>
  <c r="L14" i="7"/>
  <c r="L40" i="7"/>
  <c r="L25" i="7"/>
  <c r="L5" i="7"/>
  <c r="L21" i="7"/>
  <c r="P55" i="3"/>
  <c r="P54" i="3" s="1"/>
  <c r="S54" i="3"/>
  <c r="S53" i="3" s="1"/>
  <c r="T53" i="3"/>
  <c r="P53" i="3" l="1"/>
  <c r="O60" i="3"/>
  <c r="A2" i="2" l="1"/>
</calcChain>
</file>

<file path=xl/sharedStrings.xml><?xml version="1.0" encoding="utf-8"?>
<sst xmlns="http://schemas.openxmlformats.org/spreadsheetml/2006/main" count="1233" uniqueCount="294">
  <si>
    <t xml:space="preserve">Mother's Name </t>
  </si>
  <si>
    <t>Father's Name</t>
  </si>
  <si>
    <t>Sr.
No.</t>
  </si>
  <si>
    <t>NAME OF STUDENT</t>
  </si>
  <si>
    <t>CORRESPONDENCE ADDRESS</t>
  </si>
  <si>
    <t>Total Working Days</t>
  </si>
  <si>
    <t>Total Present Days</t>
  </si>
  <si>
    <t>Name of Students</t>
  </si>
  <si>
    <t>MATHS</t>
  </si>
  <si>
    <t>PHY</t>
  </si>
  <si>
    <t>BIO</t>
  </si>
  <si>
    <t>HINDI</t>
  </si>
  <si>
    <t>ENG</t>
  </si>
  <si>
    <t>TOTAL</t>
  </si>
  <si>
    <t>GRADE</t>
  </si>
  <si>
    <t>C1</t>
  </si>
  <si>
    <t>Appeared</t>
  </si>
  <si>
    <t>Below 33</t>
  </si>
  <si>
    <t>33-59</t>
  </si>
  <si>
    <t>60-74</t>
  </si>
  <si>
    <t>75-89</t>
  </si>
  <si>
    <t>Above and eq 90</t>
  </si>
  <si>
    <t>SUBJECT AVERAGE</t>
  </si>
  <si>
    <t>CLASS AVERAGE</t>
  </si>
  <si>
    <t>R.
NO.</t>
  </si>
  <si>
    <t>RANK</t>
  </si>
  <si>
    <t>EXAM</t>
  </si>
  <si>
    <t>UT-I</t>
  </si>
  <si>
    <t>PER.</t>
  </si>
  <si>
    <t>Exam I/c</t>
  </si>
  <si>
    <t>Vice Principal</t>
  </si>
  <si>
    <t>Principal</t>
  </si>
  <si>
    <t>UT-II</t>
  </si>
  <si>
    <t>(100)</t>
  </si>
  <si>
    <t>(500)</t>
  </si>
  <si>
    <t>(100 %)</t>
  </si>
  <si>
    <t>PLEASE FILL DATA IN YELLOW COLOUMNS ONLY IT WILL CONVERT MARKS IN TO 100 IN SECOND SHEET</t>
  </si>
  <si>
    <t>TOTAL MARKS</t>
  </si>
  <si>
    <t>TT-I</t>
  </si>
  <si>
    <t>UT-IV</t>
  </si>
  <si>
    <t>UT-V</t>
  </si>
  <si>
    <t>TT-II</t>
  </si>
  <si>
    <t>CBSE AFFILATION CODE:</t>
  </si>
  <si>
    <t>CBSE AFFILIATION NO:</t>
  </si>
  <si>
    <t>SCHOOL CODE :</t>
  </si>
  <si>
    <t>Phone:</t>
  </si>
  <si>
    <t xml:space="preserve">REPORT CARD </t>
  </si>
  <si>
    <t>TERM-1 (100 MARKS)</t>
  </si>
  <si>
    <t>TERM-2 (100 MARKS)</t>
  </si>
  <si>
    <t>ENGLISH</t>
  </si>
  <si>
    <t>Health &amp; Physical Education</t>
  </si>
  <si>
    <t>Class Teacher’s Remarks :</t>
  </si>
  <si>
    <t>Promoted to Class :</t>
  </si>
  <si>
    <t>MARKS RANGE</t>
  </si>
  <si>
    <t>ATTENDANCE</t>
  </si>
  <si>
    <t>91-100</t>
  </si>
  <si>
    <t>A1</t>
  </si>
  <si>
    <t>81-90</t>
  </si>
  <si>
    <t>A2</t>
  </si>
  <si>
    <t>71-80</t>
  </si>
  <si>
    <t>B1</t>
  </si>
  <si>
    <t>61-70</t>
  </si>
  <si>
    <t>B2</t>
  </si>
  <si>
    <t>51-60</t>
  </si>
  <si>
    <t>41-50</t>
  </si>
  <si>
    <t>C2</t>
  </si>
  <si>
    <t>33-40</t>
  </si>
  <si>
    <t>D</t>
  </si>
  <si>
    <t>32 &amp; Below</t>
  </si>
  <si>
    <t>PHYSICS</t>
  </si>
  <si>
    <t>BIOLOGY</t>
  </si>
  <si>
    <t>CHEMISTRY</t>
  </si>
  <si>
    <t>CONSOLIDATED RESULT FOR ALL STUDENTS</t>
  </si>
  <si>
    <t>NO</t>
  </si>
  <si>
    <t>STUDENT NAME</t>
  </si>
  <si>
    <t>Student's Name:</t>
  </si>
  <si>
    <t>Father's Name:</t>
  </si>
  <si>
    <t>Date of Birth:</t>
  </si>
  <si>
    <t>CLASS:</t>
  </si>
  <si>
    <t>phone number:</t>
  </si>
  <si>
    <t>C3</t>
  </si>
  <si>
    <t>(40 %)</t>
  </si>
  <si>
    <t>Grade</t>
  </si>
  <si>
    <t>Rank</t>
  </si>
  <si>
    <t>Total</t>
  </si>
  <si>
    <t>+91-02795-232856</t>
  </si>
  <si>
    <t xml:space="preserve"> SESSION:</t>
  </si>
  <si>
    <t>Roll. No:</t>
  </si>
  <si>
    <t>Mother's Name:</t>
  </si>
  <si>
    <t>E-mail:</t>
  </si>
  <si>
    <t>Website:</t>
  </si>
  <si>
    <t>SUBJECTS</t>
  </si>
  <si>
    <t>Roll No.</t>
  </si>
  <si>
    <t>Community service/pace setting activity</t>
  </si>
  <si>
    <t>Discipline</t>
  </si>
  <si>
    <t>Any Outstanding Achievement durinc session</t>
  </si>
  <si>
    <t>Date of Birth
(dd.mm.yyyy)</t>
  </si>
  <si>
    <t>Student Attendance</t>
  </si>
  <si>
    <t>Students Details</t>
  </si>
  <si>
    <t>Term-1</t>
  </si>
  <si>
    <t>Term-2</t>
  </si>
  <si>
    <t>Term-1 GRADE</t>
  </si>
  <si>
    <t>Term-2 GRADE</t>
  </si>
  <si>
    <t>HIN</t>
  </si>
  <si>
    <t>CHEM</t>
  </si>
  <si>
    <t>MATH</t>
  </si>
  <si>
    <t>UT-1</t>
  </si>
  <si>
    <t>UT-2</t>
  </si>
  <si>
    <t>BEST-UT</t>
  </si>
  <si>
    <t>HY THEORY</t>
  </si>
  <si>
    <t>HY PRACTICAL</t>
  </si>
  <si>
    <t>SUBJECT</t>
  </si>
  <si>
    <t>SUBJECT TEACHER NAME</t>
  </si>
  <si>
    <t>SIGN</t>
  </si>
  <si>
    <t>A</t>
  </si>
  <si>
    <t>B</t>
  </si>
  <si>
    <t>C</t>
  </si>
  <si>
    <t>E</t>
  </si>
  <si>
    <t>F</t>
  </si>
  <si>
    <t>G</t>
  </si>
  <si>
    <t>G-CONVERT IN 40%</t>
  </si>
  <si>
    <t>H</t>
  </si>
  <si>
    <t>I</t>
  </si>
  <si>
    <t>J</t>
  </si>
  <si>
    <t>K</t>
  </si>
  <si>
    <t>L</t>
  </si>
  <si>
    <t xml:space="preserve"> M</t>
  </si>
  <si>
    <t>N</t>
  </si>
  <si>
    <t>O</t>
  </si>
  <si>
    <t>P</t>
  </si>
  <si>
    <t>(K+L)</t>
  </si>
  <si>
    <t>Q</t>
  </si>
  <si>
    <t>R</t>
  </si>
  <si>
    <t>S</t>
  </si>
  <si>
    <t>T</t>
  </si>
  <si>
    <t>(I+Q)</t>
  </si>
  <si>
    <t>R-OVERALL THEORYMARKS CONVERTED</t>
  </si>
  <si>
    <t>PRACTICAL/INTERNAL AVG MARKS
(F &amp; N)</t>
  </si>
  <si>
    <t>TOTAL OF (S+T)</t>
  </si>
  <si>
    <t>TERM-1</t>
  </si>
  <si>
    <t>TERM-2</t>
  </si>
  <si>
    <t>U</t>
  </si>
  <si>
    <t>V</t>
  </si>
  <si>
    <t>W</t>
  </si>
  <si>
    <t>CALCULATION PART</t>
  </si>
  <si>
    <t>Per</t>
  </si>
  <si>
    <t>Community Service/Pace setting Activity</t>
  </si>
  <si>
    <t>Art Education</t>
  </si>
  <si>
    <t>ADMISSION /GR NO</t>
  </si>
  <si>
    <t>(OPTIONAL)</t>
  </si>
  <si>
    <t>School Name</t>
  </si>
  <si>
    <t>School Code</t>
  </si>
  <si>
    <t>Address</t>
  </si>
  <si>
    <t>Website</t>
  </si>
  <si>
    <t>E-mail</t>
  </si>
  <si>
    <t>Class Avg.</t>
  </si>
  <si>
    <t>jnvrajkot@gmail.com</t>
  </si>
  <si>
    <t>Pass%</t>
  </si>
  <si>
    <t>(D+E)</t>
  </si>
  <si>
    <t>G-CONVERTED IN 100</t>
  </si>
  <si>
    <t>UT-3</t>
  </si>
  <si>
    <t>UT-4</t>
  </si>
  <si>
    <t>Y THEORY</t>
  </si>
  <si>
    <t>Y PRACTICAL</t>
  </si>
  <si>
    <t>O-CONVERTED IN 100</t>
  </si>
  <si>
    <t>P-CONVERT IN 60%</t>
  </si>
  <si>
    <t xml:space="preserve">NAVODAYA VIDYALAYA SAMITI, MINISTRY OF EDUCATION, DEPARTMENT OF SCHOOL EDUCATION AND LITERACY, GOVT. OF INDIA </t>
  </si>
  <si>
    <t>School Name Hindi Version:</t>
  </si>
  <si>
    <t>Rajkot Jamnagar Highway, Opp. Chowkidhani, Targhadi, Rajkot-360001</t>
  </si>
  <si>
    <t>Studying in Class :</t>
  </si>
  <si>
    <t>ENTER NUMBER TO GET RESULT</t>
  </si>
  <si>
    <t>80/70</t>
  </si>
  <si>
    <t>20/30</t>
  </si>
  <si>
    <r>
      <t xml:space="preserve">Total Marks </t>
    </r>
    <r>
      <rPr>
        <b/>
        <sz val="9"/>
        <color theme="1"/>
        <rFont val="Calibri"/>
        <family val="2"/>
      </rPr>
      <t>(setted as round off)</t>
    </r>
  </si>
  <si>
    <t xml:space="preserve">  Over all %</t>
  </si>
  <si>
    <t>Class Rank</t>
  </si>
  <si>
    <t xml:space="preserve">HY THEORY
</t>
  </si>
  <si>
    <t>80/
70</t>
  </si>
  <si>
    <t>20/
30</t>
  </si>
  <si>
    <t>100</t>
  </si>
  <si>
    <t>40%</t>
  </si>
  <si>
    <t>P-CONVERT 
IN</t>
  </si>
  <si>
    <t>60%</t>
  </si>
  <si>
    <t>PRACTICAL/INTERNAL AVG</t>
  </si>
  <si>
    <t>O-CONVERTED IN</t>
  </si>
  <si>
    <t>G-CONVERT IN</t>
  </si>
  <si>
    <t>A1: SKILL COURSE</t>
  </si>
  <si>
    <t>Per.</t>
  </si>
  <si>
    <t>Theory</t>
  </si>
  <si>
    <t>Practical</t>
  </si>
  <si>
    <t>PART - B: Co-Scholastic Area (on a 03 point (A-C) grading</t>
  </si>
  <si>
    <t xml:space="preserve">Co-Scholastic Areas : </t>
  </si>
  <si>
    <t xml:space="preserve">[on a 3-point (A-C) grading scale]                                 </t>
  </si>
  <si>
    <t xml:space="preserve">Grade  </t>
  </si>
  <si>
    <t>Signature of Class Teacher</t>
  </si>
  <si>
    <t>Signature of Vice Principal</t>
  </si>
  <si>
    <t>Signature of Principal</t>
  </si>
  <si>
    <t>Grading Scale</t>
  </si>
  <si>
    <t>a) For Scholastic Areas:</t>
  </si>
  <si>
    <t>CONNOTATION</t>
  </si>
  <si>
    <t>EXAMPLARY</t>
  </si>
  <si>
    <t>OUTSTANDING</t>
  </si>
  <si>
    <t>Term</t>
  </si>
  <si>
    <t>WORKING DAYS</t>
  </si>
  <si>
    <t>ATTENDED DAYS</t>
  </si>
  <si>
    <t xml:space="preserve">% </t>
  </si>
  <si>
    <t>PROFICIENT</t>
  </si>
  <si>
    <t>VERY GOOD</t>
  </si>
  <si>
    <t>DEVELOPING</t>
  </si>
  <si>
    <t>FAIR</t>
  </si>
  <si>
    <t>EMERGING</t>
  </si>
  <si>
    <t>Total-&gt;</t>
  </si>
  <si>
    <t>BEGINNER</t>
  </si>
  <si>
    <t>E (Needs Improvement)</t>
  </si>
  <si>
    <t>Signature of Parents with Date</t>
  </si>
  <si>
    <t>G. T.</t>
  </si>
  <si>
    <t>(L+M)</t>
  </si>
  <si>
    <t>SKILL COURSE</t>
  </si>
  <si>
    <t>Sub :</t>
  </si>
  <si>
    <t>Name of Student</t>
  </si>
  <si>
    <t>(A+B)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</si>
  <si>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</si>
  <si>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</si>
  <si>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</si>
  <si>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</si>
  <si>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</si>
  <si>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</si>
  <si>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</si>
  <si>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</si>
  <si>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</si>
  <si>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</si>
  <si>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</si>
  <si>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</si>
  <si>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</si>
  <si>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</si>
  <si>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Total-(B)</t>
  </si>
  <si>
    <t>Total-(A)</t>
  </si>
  <si>
    <t>SESSION:</t>
  </si>
  <si>
    <t>GR/RG.No:</t>
  </si>
  <si>
    <t>term-1</t>
  </si>
  <si>
    <t>term-2</t>
  </si>
  <si>
    <t>SEWA(Community Service/Pace setting Activity)</t>
  </si>
  <si>
    <t>Any Outstanding Achievement during session</t>
  </si>
  <si>
    <t>Part-A: Scholastic Area</t>
  </si>
  <si>
    <t>PART - C: 10 Bagless Days</t>
  </si>
  <si>
    <t>10 Begless Days</t>
  </si>
  <si>
    <t>10 Begless Days
(Yes/No)</t>
  </si>
  <si>
    <t>Participation</t>
  </si>
  <si>
    <t>DURING VACATION</t>
  </si>
  <si>
    <t>DURING SCHOOL</t>
  </si>
  <si>
    <t>(Yes/No)</t>
  </si>
  <si>
    <t>PART - D: Discipline (On a 03 Point grading)</t>
  </si>
  <si>
    <t>PART - E: General Studies (on 8 point grading scale A1,A2,B1,B2,C1,C2,D1,D2)</t>
  </si>
  <si>
    <t>General Studies</t>
  </si>
  <si>
    <t>General studies</t>
  </si>
  <si>
    <t>PART - F:  Any Outstanding Achievement during the session:</t>
  </si>
  <si>
    <t>PART-G</t>
  </si>
  <si>
    <t>05- Grading Scale as follows</t>
  </si>
  <si>
    <t>Contact No: 9825962615</t>
  </si>
  <si>
    <t xml:space="preserve">Note: This software is free and Open Source
you can modify as per your requirement </t>
  </si>
  <si>
    <t>JNV RESULT  SOFTWARE 
FOR CLASS - XI SCIENCE</t>
  </si>
  <si>
    <t xml:space="preserve">Video Tutorial Link: </t>
  </si>
  <si>
    <t>https://www.youtube.com/watch?v=LqVOv7NhE-Y</t>
  </si>
  <si>
    <t xml:space="preserve">Joing Whatsapp Group for more updates Link: </t>
  </si>
  <si>
    <t>https://chat.whatsapp.com/IjSKVo0ij8LHtfV7471I3E</t>
  </si>
  <si>
    <t xml:space="preserve">Joing Blog Whatsapp Group for more updates Link: </t>
  </si>
  <si>
    <t>https://chat.whatsapp.com/GNxhis6e8KF61V6U2tnEsr</t>
  </si>
  <si>
    <t xml:space="preserve">Joing Blog Telegram Group for more updates Link: </t>
  </si>
  <si>
    <t>https://t.me/+nrl4NnvzMthkNTA1</t>
  </si>
  <si>
    <t>PM SHRI SCHOOL JAWAHAR NAVODAYA VIDYALAYA, RAJKOT</t>
  </si>
  <si>
    <t>पीएम श्री स्कूल जवाहर नवोदय विद्यालय, राजकोट</t>
  </si>
  <si>
    <t>Class:VI-B</t>
  </si>
  <si>
    <t>https://navodaya.gov.in/nvs/nvs-school/RAJKOT/en/home</t>
  </si>
  <si>
    <t>Very Good</t>
  </si>
  <si>
    <t>YES</t>
  </si>
  <si>
    <t>YOGA</t>
  </si>
  <si>
    <t>Grading Scale for Discipline:</t>
  </si>
  <si>
    <t xml:space="preserve">SCIENCE CLUSTER MATHEMATICS , MATHS OLYMPIAD , NCSC </t>
  </si>
  <si>
    <t>Developed by : 
Vijaykumar P. Rathod
(TGT-CS)</t>
  </si>
  <si>
    <t>UT</t>
  </si>
  <si>
    <t>TERM</t>
  </si>
  <si>
    <t>2024-25</t>
  </si>
  <si>
    <t xml:space="preserve"> </t>
  </si>
  <si>
    <t>G-CONVERTED IN</t>
  </si>
  <si>
    <t>40+80/
70</t>
  </si>
  <si>
    <t>Overall</t>
  </si>
  <si>
    <t>General Studies
(Overall)</t>
  </si>
  <si>
    <t>a</t>
  </si>
  <si>
    <t>26.06.2007</t>
  </si>
  <si>
    <t>GEOGRAPHY</t>
  </si>
  <si>
    <t>ECONOMICS</t>
  </si>
  <si>
    <t>HISTORY</t>
  </si>
  <si>
    <t>XI-HUMANITIES</t>
  </si>
  <si>
    <t>XII-HUMANITIES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</si>
</sst>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0">
    <font>
      <sz val="11"/>
      <color theme="1"/>
      <name val="Calibri"/>
      <family val="2"/>
      <scheme val="minor"/>
    </font>
    <font>
      <u/>
      <sz val="14.3"/>
      <color theme="10"/>
      <name val="Calibri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</font>
    <font>
      <b/>
      <sz val="10"/>
      <color indexed="8"/>
      <name val="Calibri"/>
      <family val="2"/>
      <scheme val="minor"/>
    </font>
    <font>
      <sz val="25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 Narrow"/>
      <family val="2"/>
    </font>
    <font>
      <sz val="11"/>
      <color rgb="FF0C0C0C"/>
      <name val="Calibri"/>
      <family val="2"/>
    </font>
    <font>
      <sz val="10"/>
      <color theme="1"/>
      <name val="Arial"/>
      <family val="2"/>
    </font>
    <font>
      <sz val="25"/>
      <name val="Calibri"/>
      <family val="2"/>
      <scheme val="minor"/>
    </font>
    <font>
      <b/>
      <sz val="18"/>
      <color rgb="FFFFFF00"/>
      <name val="Calibri"/>
      <family val="2"/>
    </font>
    <font>
      <b/>
      <sz val="14"/>
      <color rgb="FFFFFF00"/>
      <name val="Calibri"/>
      <family val="2"/>
    </font>
    <font>
      <sz val="12"/>
      <color theme="1"/>
      <name val="Calibri"/>
      <family val="2"/>
    </font>
    <font>
      <b/>
      <sz val="8"/>
      <name val="Calibri"/>
      <family val="2"/>
      <scheme val="minor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b/>
      <sz val="7"/>
      <name val="Calibri"/>
      <family val="2"/>
      <scheme val="minor"/>
    </font>
    <font>
      <sz val="11"/>
      <name val="Arial"/>
      <family val="2"/>
    </font>
    <font>
      <b/>
      <sz val="10"/>
      <color theme="1"/>
      <name val="Calibri"/>
      <family val="2"/>
    </font>
    <font>
      <b/>
      <sz val="7"/>
      <color theme="1"/>
      <name val="Calibri"/>
      <family val="2"/>
    </font>
    <font>
      <b/>
      <sz val="11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b/>
      <sz val="12"/>
      <color rgb="FF0C0C0C"/>
      <name val="Calibri"/>
      <family val="2"/>
    </font>
    <font>
      <sz val="11"/>
      <color rgb="FF0C0C0C"/>
      <name val="Calibri"/>
      <family val="2"/>
    </font>
    <font>
      <sz val="11"/>
      <color theme="1"/>
      <name val="Arial"/>
      <family val="2"/>
    </font>
    <font>
      <b/>
      <sz val="11"/>
      <color rgb="FF0C0C0C"/>
      <name val="Calibri"/>
      <family val="2"/>
    </font>
    <font>
      <b/>
      <sz val="8"/>
      <color theme="1"/>
      <name val="Calibri"/>
      <family val="2"/>
    </font>
    <font>
      <sz val="11"/>
      <name val="Arial"/>
      <family val="2"/>
    </font>
    <font>
      <b/>
      <sz val="10"/>
      <color theme="1"/>
      <name val="Calibri"/>
      <family val="2"/>
    </font>
    <font>
      <b/>
      <sz val="10"/>
      <color theme="1"/>
      <name val="Arial Narrow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sz val="16"/>
      <color theme="1"/>
      <name val="Calibri"/>
      <family val="2"/>
      <scheme val="minor"/>
    </font>
    <font>
      <b/>
      <sz val="25"/>
      <color theme="1"/>
      <name val="Calibri"/>
      <family val="2"/>
    </font>
    <font>
      <b/>
      <sz val="18"/>
      <color theme="1"/>
      <name val="Arial"/>
      <family val="2"/>
    </font>
    <font>
      <b/>
      <sz val="30"/>
      <color theme="1"/>
      <name val="Balloon xbd bt"/>
    </font>
    <font>
      <b/>
      <sz val="14"/>
      <color rgb="FFFF0000"/>
      <name val="Calibri"/>
      <family val="2"/>
      <scheme val="minor"/>
    </font>
    <font>
      <b/>
      <u/>
      <sz val="10"/>
      <color theme="10"/>
      <name val="Arial"/>
      <family val="2"/>
    </font>
    <font>
      <b/>
      <u/>
      <sz val="14"/>
      <color theme="10"/>
      <name val="Arial"/>
      <family val="2"/>
    </font>
    <font>
      <b/>
      <u/>
      <sz val="14"/>
      <color rgb="FF00B0F0"/>
      <name val="Arial"/>
      <family val="2"/>
    </font>
    <font>
      <b/>
      <sz val="14"/>
      <color rgb="FF00B0F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3"/>
      <name val="Calibri"/>
      <family val="2"/>
      <scheme val="minor"/>
    </font>
    <font>
      <b/>
      <u/>
      <sz val="15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  <fill>
      <patternFill patternType="solid">
        <fgColor theme="0"/>
        <bgColor theme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53">
    <xf numFmtId="0" fontId="0" fillId="0" borderId="0" xfId="0"/>
    <xf numFmtId="0" fontId="0" fillId="0" borderId="1" xfId="0" applyBorder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1" fontId="9" fillId="0" borderId="0" xfId="0" applyNumberFormat="1" applyFont="1" applyAlignment="1">
      <alignment horizontal="center"/>
    </xf>
    <xf numFmtId="0" fontId="9" fillId="0" borderId="1" xfId="0" applyFont="1" applyBorder="1"/>
    <xf numFmtId="1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8" fillId="0" borderId="0" xfId="0" applyFont="1"/>
    <xf numFmtId="0" fontId="10" fillId="0" borderId="0" xfId="0" applyFont="1"/>
    <xf numFmtId="49" fontId="11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/>
    <xf numFmtId="1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wrapText="1"/>
    </xf>
    <xf numFmtId="1" fontId="0" fillId="4" borderId="4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5" fillId="0" borderId="1" xfId="0" applyNumberFormat="1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164" fontId="7" fillId="0" borderId="0" xfId="0" applyNumberFormat="1" applyFont="1" applyAlignment="1" applyProtection="1">
      <alignment horizontal="center" vertical="center"/>
      <protection hidden="1"/>
    </xf>
    <xf numFmtId="0" fontId="0" fillId="4" borderId="0" xfId="0" applyFill="1"/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15" fillId="0" borderId="0" xfId="0" applyFont="1" applyAlignment="1" applyProtection="1">
      <alignment horizontal="right"/>
      <protection hidden="1"/>
    </xf>
    <xf numFmtId="0" fontId="16" fillId="0" borderId="0" xfId="1" applyFont="1" applyFill="1" applyBorder="1" applyAlignment="1" applyProtection="1">
      <alignment wrapText="1"/>
      <protection hidden="1"/>
    </xf>
    <xf numFmtId="0" fontId="15" fillId="0" borderId="0" xfId="0" applyFont="1"/>
    <xf numFmtId="1" fontId="0" fillId="0" borderId="4" xfId="0" applyNumberFormat="1" applyBorder="1" applyAlignment="1">
      <alignment horizontal="center"/>
    </xf>
    <xf numFmtId="0" fontId="5" fillId="4" borderId="4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1" fontId="5" fillId="0" borderId="0" xfId="0" applyNumberFormat="1" applyFont="1" applyAlignment="1" applyProtection="1">
      <alignment vertical="center"/>
      <protection hidden="1"/>
    </xf>
    <xf numFmtId="1" fontId="7" fillId="0" borderId="0" xfId="0" applyNumberFormat="1" applyFont="1" applyAlignment="1" applyProtection="1">
      <alignment horizontal="center" vertical="center"/>
      <protection hidden="1"/>
    </xf>
    <xf numFmtId="1" fontId="5" fillId="0" borderId="0" xfId="0" applyNumberFormat="1" applyFont="1"/>
    <xf numFmtId="2" fontId="7" fillId="0" borderId="0" xfId="0" applyNumberFormat="1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5" fillId="0" borderId="0" xfId="0" applyFont="1" applyAlignment="1" applyProtection="1">
      <alignment vertical="center"/>
      <protection hidden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14" fillId="0" borderId="1" xfId="0" applyFont="1" applyBorder="1"/>
    <xf numFmtId="0" fontId="21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/>
    <xf numFmtId="2" fontId="9" fillId="0" borderId="2" xfId="0" applyNumberFormat="1" applyFont="1" applyBorder="1" applyAlignment="1">
      <alignment horizontal="center"/>
    </xf>
    <xf numFmtId="0" fontId="4" fillId="8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 textRotation="90" wrapText="1"/>
    </xf>
    <xf numFmtId="0" fontId="14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4" fillId="8" borderId="1" xfId="0" applyFont="1" applyFill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/>
    </xf>
    <xf numFmtId="0" fontId="1" fillId="0" borderId="1" xfId="1" applyBorder="1" applyAlignment="1" applyProtection="1">
      <alignment vertical="center"/>
    </xf>
    <xf numFmtId="0" fontId="4" fillId="8" borderId="1" xfId="0" applyFont="1" applyFill="1" applyBorder="1" applyAlignment="1">
      <alignment horizontal="center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2" fontId="9" fillId="0" borderId="3" xfId="0" applyNumberFormat="1" applyFont="1" applyBorder="1" applyAlignment="1">
      <alignment horizontal="center"/>
    </xf>
    <xf numFmtId="2" fontId="9" fillId="0" borderId="37" xfId="0" applyNumberFormat="1" applyFont="1" applyBorder="1" applyAlignment="1">
      <alignment horizontal="center"/>
    </xf>
    <xf numFmtId="1" fontId="0" fillId="4" borderId="1" xfId="0" applyNumberFormat="1" applyFill="1" applyBorder="1"/>
    <xf numFmtId="2" fontId="0" fillId="4" borderId="1" xfId="0" applyNumberFormat="1" applyFill="1" applyBorder="1" applyAlignment="1">
      <alignment horizontal="center"/>
    </xf>
    <xf numFmtId="0" fontId="27" fillId="0" borderId="0" xfId="0" applyFont="1"/>
    <xf numFmtId="14" fontId="5" fillId="0" borderId="0" xfId="0" applyNumberFormat="1" applyFont="1" applyAlignment="1" applyProtection="1">
      <alignment vertical="center" wrapText="1"/>
      <protection hidden="1"/>
    </xf>
    <xf numFmtId="14" fontId="5" fillId="0" borderId="0" xfId="0" applyNumberFormat="1" applyFont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right" vertical="center"/>
    </xf>
    <xf numFmtId="0" fontId="4" fillId="0" borderId="0" xfId="0" applyFont="1" applyProtection="1"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0" fontId="4" fillId="0" borderId="1" xfId="0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 applyProtection="1">
      <alignment horizontal="center" wrapText="1"/>
      <protection hidden="1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9" fillId="0" borderId="0" xfId="0" applyFont="1"/>
    <xf numFmtId="0" fontId="27" fillId="0" borderId="0" xfId="0" applyFont="1" applyAlignment="1">
      <alignment wrapText="1"/>
    </xf>
    <xf numFmtId="164" fontId="29" fillId="0" borderId="0" xfId="0" applyNumberFormat="1" applyFont="1" applyAlignment="1">
      <alignment vertical="center" wrapText="1"/>
    </xf>
    <xf numFmtId="0" fontId="32" fillId="0" borderId="0" xfId="0" applyFont="1"/>
    <xf numFmtId="0" fontId="29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1" fontId="33" fillId="11" borderId="25" xfId="0" applyNumberFormat="1" applyFont="1" applyFill="1" applyBorder="1" applyAlignment="1">
      <alignment horizontal="center" vertical="center"/>
    </xf>
    <xf numFmtId="0" fontId="37" fillId="0" borderId="0" xfId="0" applyFont="1"/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vertical="top"/>
    </xf>
    <xf numFmtId="0" fontId="27" fillId="0" borderId="0" xfId="0" applyFont="1" applyAlignment="1">
      <alignment vertical="top"/>
    </xf>
    <xf numFmtId="0" fontId="27" fillId="0" borderId="0" xfId="0" applyFont="1" applyAlignment="1">
      <alignment vertical="top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right" vertical="center"/>
    </xf>
    <xf numFmtId="0" fontId="29" fillId="0" borderId="6" xfId="0" applyFont="1" applyBorder="1" applyAlignment="1">
      <alignment vertical="center"/>
    </xf>
    <xf numFmtId="0" fontId="19" fillId="0" borderId="0" xfId="0" applyFont="1" applyAlignment="1">
      <alignment vertical="top"/>
    </xf>
    <xf numFmtId="0" fontId="40" fillId="2" borderId="22" xfId="0" applyFont="1" applyFill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45" fillId="0" borderId="0" xfId="0" applyFont="1"/>
    <xf numFmtId="0" fontId="45" fillId="0" borderId="0" xfId="0" applyFont="1" applyAlignment="1">
      <alignment horizontal="center"/>
    </xf>
    <xf numFmtId="0" fontId="46" fillId="0" borderId="0" xfId="0" applyFont="1" applyAlignment="1">
      <alignment wrapText="1"/>
    </xf>
    <xf numFmtId="0" fontId="33" fillId="0" borderId="17" xfId="0" applyFont="1" applyBorder="1" applyAlignment="1">
      <alignment horizontal="center" vertical="center" wrapText="1"/>
    </xf>
    <xf numFmtId="0" fontId="27" fillId="0" borderId="11" xfId="0" applyFont="1" applyBorder="1"/>
    <xf numFmtId="0" fontId="27" fillId="0" borderId="12" xfId="0" applyFont="1" applyBorder="1"/>
    <xf numFmtId="0" fontId="35" fillId="0" borderId="0" xfId="0" applyFont="1"/>
    <xf numFmtId="0" fontId="39" fillId="0" borderId="0" xfId="0" applyFont="1" applyAlignment="1">
      <alignment horizontal="left" vertical="top" wrapText="1"/>
    </xf>
    <xf numFmtId="0" fontId="36" fillId="0" borderId="24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center" vertical="center"/>
    </xf>
    <xf numFmtId="0" fontId="41" fillId="0" borderId="17" xfId="0" applyFont="1" applyBorder="1" applyAlignment="1">
      <alignment horizontal="center" vertical="center"/>
    </xf>
    <xf numFmtId="0" fontId="40" fillId="0" borderId="18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5" fillId="0" borderId="9" xfId="0" applyFont="1" applyBorder="1"/>
    <xf numFmtId="0" fontId="20" fillId="5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/>
    </xf>
    <xf numFmtId="0" fontId="40" fillId="2" borderId="23" xfId="0" applyFont="1" applyFill="1" applyBorder="1" applyAlignment="1">
      <alignment horizontal="center" vertical="center" wrapText="1"/>
    </xf>
    <xf numFmtId="0" fontId="40" fillId="2" borderId="42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5" fillId="8" borderId="1" xfId="0" applyFont="1" applyFill="1" applyBorder="1" applyAlignment="1">
      <alignment horizontal="center" vertical="center"/>
    </xf>
    <xf numFmtId="0" fontId="48" fillId="0" borderId="0" xfId="0" applyFont="1"/>
    <xf numFmtId="0" fontId="47" fillId="0" borderId="0" xfId="0" applyFont="1" applyAlignment="1">
      <alignment horizontal="center"/>
    </xf>
    <xf numFmtId="0" fontId="47" fillId="0" borderId="0" xfId="0" applyFont="1"/>
    <xf numFmtId="0" fontId="49" fillId="0" borderId="0" xfId="0" applyFont="1"/>
    <xf numFmtId="0" fontId="53" fillId="0" borderId="54" xfId="0" applyFont="1" applyBorder="1" applyAlignment="1">
      <alignment horizontal="center" vertical="center" textRotation="90"/>
    </xf>
    <xf numFmtId="0" fontId="53" fillId="0" borderId="54" xfId="0" applyFont="1" applyBorder="1" applyAlignment="1">
      <alignment horizontal="center" vertical="center" textRotation="90" wrapText="1"/>
    </xf>
    <xf numFmtId="0" fontId="54" fillId="0" borderId="54" xfId="0" applyFont="1" applyBorder="1" applyAlignment="1">
      <alignment horizontal="center" vertical="center"/>
    </xf>
    <xf numFmtId="0" fontId="50" fillId="0" borderId="54" xfId="0" applyFont="1" applyBorder="1" applyAlignment="1">
      <alignment horizontal="center" vertical="center"/>
    </xf>
    <xf numFmtId="0" fontId="48" fillId="0" borderId="54" xfId="0" applyFont="1" applyBorder="1" applyAlignment="1">
      <alignment horizontal="center"/>
    </xf>
    <xf numFmtId="0" fontId="48" fillId="0" borderId="31" xfId="0" applyFont="1" applyBorder="1"/>
    <xf numFmtId="0" fontId="48" fillId="10" borderId="54" xfId="0" applyFont="1" applyFill="1" applyBorder="1" applyAlignment="1">
      <alignment horizontal="center"/>
    </xf>
    <xf numFmtId="0" fontId="50" fillId="0" borderId="54" xfId="0" applyFont="1" applyBorder="1" applyAlignment="1">
      <alignment horizontal="center"/>
    </xf>
    <xf numFmtId="0" fontId="50" fillId="10" borderId="54" xfId="0" applyFont="1" applyFill="1" applyBorder="1" applyAlignment="1">
      <alignment horizontal="center"/>
    </xf>
    <xf numFmtId="1" fontId="56" fillId="0" borderId="34" xfId="0" applyNumberFormat="1" applyFont="1" applyBorder="1" applyAlignment="1">
      <alignment horizontal="center" vertical="center"/>
    </xf>
    <xf numFmtId="2" fontId="56" fillId="0" borderId="34" xfId="0" applyNumberFormat="1" applyFont="1" applyBorder="1" applyAlignment="1">
      <alignment horizontal="center" vertical="center"/>
    </xf>
    <xf numFmtId="2" fontId="56" fillId="0" borderId="54" xfId="0" applyNumberFormat="1" applyFont="1" applyBorder="1" applyAlignment="1">
      <alignment horizontal="center" vertical="center"/>
    </xf>
    <xf numFmtId="0" fontId="56" fillId="0" borderId="54" xfId="0" applyFont="1" applyBorder="1" applyAlignment="1">
      <alignment horizontal="center" vertical="center"/>
    </xf>
    <xf numFmtId="1" fontId="56" fillId="0" borderId="54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/>
    </xf>
    <xf numFmtId="0" fontId="55" fillId="0" borderId="0" xfId="0" applyFont="1" applyAlignment="1">
      <alignment horizontal="right" vertical="center"/>
    </xf>
    <xf numFmtId="0" fontId="52" fillId="0" borderId="0" xfId="0" applyFont="1"/>
    <xf numFmtId="1" fontId="56" fillId="0" borderId="0" xfId="0" applyNumberFormat="1" applyFont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31" fillId="0" borderId="1" xfId="0" applyFont="1" applyBorder="1" applyAlignment="1">
      <alignment horizontal="center" vertical="center" textRotation="90" wrapText="1"/>
    </xf>
    <xf numFmtId="0" fontId="27" fillId="0" borderId="7" xfId="0" applyFont="1" applyBorder="1"/>
    <xf numFmtId="0" fontId="0" fillId="0" borderId="9" xfId="0" applyBorder="1"/>
    <xf numFmtId="0" fontId="27" fillId="0" borderId="9" xfId="0" applyFont="1" applyBorder="1"/>
    <xf numFmtId="0" fontId="57" fillId="0" borderId="0" xfId="0" applyFont="1"/>
    <xf numFmtId="0" fontId="39" fillId="0" borderId="6" xfId="0" applyFont="1" applyBorder="1" applyAlignment="1">
      <alignment vertical="top" wrapText="1"/>
    </xf>
    <xf numFmtId="0" fontId="39" fillId="0" borderId="7" xfId="0" applyFont="1" applyBorder="1" applyAlignment="1">
      <alignment vertical="top" wrapText="1"/>
    </xf>
    <xf numFmtId="0" fontId="5" fillId="0" borderId="5" xfId="0" applyFont="1" applyBorder="1"/>
    <xf numFmtId="0" fontId="5" fillId="0" borderId="6" xfId="0" applyFont="1" applyBorder="1" applyAlignment="1" applyProtection="1">
      <alignment wrapText="1"/>
      <protection hidden="1"/>
    </xf>
    <xf numFmtId="0" fontId="5" fillId="0" borderId="6" xfId="0" applyFont="1" applyBorder="1"/>
    <xf numFmtId="0" fontId="4" fillId="0" borderId="6" xfId="0" applyFont="1" applyBorder="1" applyAlignment="1" applyProtection="1">
      <alignment horizontal="right"/>
      <protection hidden="1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 applyAlignment="1" applyProtection="1">
      <alignment wrapText="1"/>
      <protection hidden="1"/>
    </xf>
    <xf numFmtId="0" fontId="15" fillId="0" borderId="8" xfId="0" applyFont="1" applyBorder="1" applyAlignment="1">
      <alignment vertical="center"/>
    </xf>
    <xf numFmtId="0" fontId="16" fillId="0" borderId="9" xfId="1" applyFont="1" applyFill="1" applyBorder="1" applyAlignment="1" applyProtection="1">
      <alignment vertical="center" wrapText="1"/>
      <protection hidden="1"/>
    </xf>
    <xf numFmtId="0" fontId="16" fillId="0" borderId="9" xfId="1" applyFont="1" applyFill="1" applyBorder="1" applyAlignment="1" applyProtection="1">
      <alignment wrapText="1"/>
      <protection hidden="1"/>
    </xf>
    <xf numFmtId="0" fontId="5" fillId="0" borderId="8" xfId="0" applyFont="1" applyBorder="1" applyAlignment="1">
      <alignment vertical="center"/>
    </xf>
    <xf numFmtId="0" fontId="4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vertical="center" wrapText="1"/>
      <protection hidden="1"/>
    </xf>
    <xf numFmtId="0" fontId="5" fillId="0" borderId="9" xfId="0" applyFont="1" applyBorder="1" applyAlignment="1" applyProtection="1">
      <alignment horizontal="left" wrapText="1"/>
      <protection hidden="1"/>
    </xf>
    <xf numFmtId="0" fontId="5" fillId="0" borderId="9" xfId="0" applyFont="1" applyBorder="1" applyAlignment="1" applyProtection="1">
      <alignment vertical="center"/>
      <protection hidden="1"/>
    </xf>
    <xf numFmtId="0" fontId="5" fillId="0" borderId="9" xfId="0" applyFont="1" applyBorder="1" applyAlignment="1" applyProtection="1">
      <alignment horizontal="left" vertical="center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 applyProtection="1">
      <alignment horizontal="center" vertical="center" wrapText="1"/>
      <protection hidden="1"/>
    </xf>
    <xf numFmtId="0" fontId="7" fillId="0" borderId="9" xfId="0" applyFont="1" applyBorder="1" applyAlignment="1" applyProtection="1">
      <alignment horizontal="center" wrapText="1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10" xfId="0" applyFont="1" applyBorder="1"/>
    <xf numFmtId="0" fontId="45" fillId="0" borderId="11" xfId="0" applyFont="1" applyBorder="1"/>
    <xf numFmtId="0" fontId="0" fillId="0" borderId="11" xfId="0" applyBorder="1"/>
    <xf numFmtId="0" fontId="32" fillId="0" borderId="11" xfId="0" applyFont="1" applyBorder="1"/>
    <xf numFmtId="0" fontId="27" fillId="0" borderId="11" xfId="0" applyFont="1" applyBorder="1" applyAlignment="1">
      <alignment horizontal="center" vertical="center" wrapText="1"/>
    </xf>
    <xf numFmtId="0" fontId="5" fillId="0" borderId="12" xfId="0" applyFont="1" applyBorder="1"/>
    <xf numFmtId="1" fontId="29" fillId="0" borderId="18" xfId="0" applyNumberFormat="1" applyFont="1" applyBorder="1" applyAlignment="1">
      <alignment horizontal="center" vertical="center" wrapText="1"/>
    </xf>
    <xf numFmtId="2" fontId="29" fillId="0" borderId="18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30" fillId="0" borderId="15" xfId="0" applyFont="1" applyBorder="1" applyAlignment="1">
      <alignment horizontal="left" vertical="top" wrapText="1"/>
    </xf>
    <xf numFmtId="0" fontId="27" fillId="0" borderId="15" xfId="0" applyFont="1" applyBorder="1" applyAlignment="1">
      <alignment horizontal="left" wrapText="1"/>
    </xf>
    <xf numFmtId="0" fontId="26" fillId="4" borderId="56" xfId="0" applyFont="1" applyFill="1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right"/>
    </xf>
    <xf numFmtId="0" fontId="14" fillId="0" borderId="0" xfId="0" applyFont="1"/>
    <xf numFmtId="0" fontId="0" fillId="0" borderId="13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" fontId="0" fillId="0" borderId="1" xfId="0" applyNumberFormat="1" applyBorder="1"/>
    <xf numFmtId="2" fontId="0" fillId="0" borderId="1" xfId="0" applyNumberFormat="1" applyBorder="1"/>
    <xf numFmtId="0" fontId="48" fillId="0" borderId="1" xfId="0" applyFont="1" applyBorder="1" applyAlignment="1">
      <alignment horizontal="center"/>
    </xf>
    <xf numFmtId="2" fontId="0" fillId="4" borderId="1" xfId="0" applyNumberFormat="1" applyFill="1" applyBorder="1"/>
    <xf numFmtId="0" fontId="48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/>
    </xf>
    <xf numFmtId="0" fontId="14" fillId="0" borderId="1" xfId="0" quotePrefix="1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horizontal="left" vertical="top" wrapText="1"/>
    </xf>
    <xf numFmtId="0" fontId="27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vertical="center"/>
      <protection hidden="1"/>
    </xf>
    <xf numFmtId="0" fontId="66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0" fontId="5" fillId="8" borderId="1" xfId="0" applyFont="1" applyFill="1" applyBorder="1" applyAlignment="1">
      <alignment horizontal="center"/>
    </xf>
    <xf numFmtId="0" fontId="67" fillId="0" borderId="1" xfId="0" applyFont="1" applyBorder="1" applyAlignment="1">
      <alignment horizontal="left" vertical="center"/>
    </xf>
    <xf numFmtId="0" fontId="67" fillId="0" borderId="1" xfId="0" applyFont="1" applyBorder="1" applyAlignment="1">
      <alignment vertical="center"/>
    </xf>
    <xf numFmtId="0" fontId="67" fillId="3" borderId="1" xfId="0" applyFont="1" applyFill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67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0" fontId="5" fillId="4" borderId="1" xfId="0" applyFont="1" applyFill="1" applyBorder="1"/>
    <xf numFmtId="0" fontId="60" fillId="14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0" borderId="0" xfId="1" applyBorder="1" applyAlignment="1" applyProtection="1">
      <alignment vertical="center"/>
    </xf>
    <xf numFmtId="1" fontId="11" fillId="2" borderId="1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textRotation="90" wrapText="1"/>
    </xf>
    <xf numFmtId="49" fontId="18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0" fillId="16" borderId="1" xfId="0" applyFill="1" applyBorder="1"/>
    <xf numFmtId="0" fontId="28" fillId="0" borderId="1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vertical="center"/>
    </xf>
    <xf numFmtId="0" fontId="60" fillId="14" borderId="1" xfId="0" applyFont="1" applyFill="1" applyBorder="1" applyAlignment="1">
      <alignment horizontal="center" vertical="center" wrapText="1"/>
    </xf>
    <xf numFmtId="0" fontId="58" fillId="12" borderId="31" xfId="0" applyFont="1" applyFill="1" applyBorder="1" applyAlignment="1">
      <alignment horizontal="center" vertical="center" wrapText="1"/>
    </xf>
    <xf numFmtId="0" fontId="32" fillId="0" borderId="50" xfId="0" applyFont="1" applyBorder="1"/>
    <xf numFmtId="0" fontId="32" fillId="0" borderId="32" xfId="0" applyFont="1" applyBorder="1"/>
    <xf numFmtId="0" fontId="58" fillId="12" borderId="52" xfId="0" applyFont="1" applyFill="1" applyBorder="1" applyAlignment="1">
      <alignment horizontal="center"/>
    </xf>
    <xf numFmtId="0" fontId="32" fillId="0" borderId="57" xfId="0" applyFont="1" applyBorder="1"/>
    <xf numFmtId="0" fontId="32" fillId="0" borderId="35" xfId="0" applyFont="1" applyBorder="1"/>
    <xf numFmtId="0" fontId="59" fillId="13" borderId="58" xfId="0" applyFont="1" applyFill="1" applyBorder="1" applyAlignment="1">
      <alignment horizontal="center" vertical="center" wrapText="1"/>
    </xf>
    <xf numFmtId="0" fontId="32" fillId="0" borderId="59" xfId="0" applyFont="1" applyBorder="1"/>
    <xf numFmtId="0" fontId="32" fillId="0" borderId="60" xfId="0" applyFont="1" applyBorder="1"/>
    <xf numFmtId="0" fontId="59" fillId="13" borderId="61" xfId="0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62" xfId="0" applyFont="1" applyBorder="1"/>
    <xf numFmtId="0" fontId="32" fillId="0" borderId="61" xfId="0" applyFont="1" applyBorder="1"/>
    <xf numFmtId="0" fontId="0" fillId="0" borderId="0" xfId="0"/>
    <xf numFmtId="0" fontId="32" fillId="0" borderId="63" xfId="0" applyFont="1" applyBorder="1"/>
    <xf numFmtId="0" fontId="32" fillId="0" borderId="64" xfId="0" applyFont="1" applyBorder="1"/>
    <xf numFmtId="0" fontId="32" fillId="0" borderId="65" xfId="0" applyFont="1" applyBorder="1"/>
    <xf numFmtId="0" fontId="61" fillId="0" borderId="5" xfId="0" applyFont="1" applyBorder="1" applyAlignment="1">
      <alignment horizontal="left" vertical="center"/>
    </xf>
    <xf numFmtId="0" fontId="61" fillId="0" borderId="6" xfId="0" applyFont="1" applyBorder="1" applyAlignment="1">
      <alignment horizontal="left" vertical="center"/>
    </xf>
    <xf numFmtId="0" fontId="61" fillId="0" borderId="7" xfId="0" applyFont="1" applyBorder="1" applyAlignment="1">
      <alignment horizontal="left" vertical="center"/>
    </xf>
    <xf numFmtId="0" fontId="61" fillId="0" borderId="8" xfId="0" applyFont="1" applyBorder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1" fillId="0" borderId="9" xfId="0" applyFont="1" applyBorder="1" applyAlignment="1">
      <alignment horizontal="left" vertical="center"/>
    </xf>
    <xf numFmtId="0" fontId="0" fillId="0" borderId="15" xfId="0" applyBorder="1" applyAlignment="1">
      <alignment horizontal="center"/>
    </xf>
    <xf numFmtId="0" fontId="64" fillId="0" borderId="8" xfId="1" applyFont="1" applyBorder="1" applyAlignment="1" applyProtection="1">
      <alignment horizontal="left" vertical="center" wrapText="1"/>
    </xf>
    <xf numFmtId="0" fontId="65" fillId="0" borderId="0" xfId="0" applyFont="1" applyAlignment="1">
      <alignment horizontal="left" vertical="center" wrapText="1"/>
    </xf>
    <xf numFmtId="0" fontId="65" fillId="0" borderId="9" xfId="0" applyFont="1" applyBorder="1" applyAlignment="1">
      <alignment horizontal="left" vertical="center" wrapText="1"/>
    </xf>
    <xf numFmtId="0" fontId="65" fillId="0" borderId="10" xfId="0" applyFont="1" applyBorder="1" applyAlignment="1">
      <alignment horizontal="left" vertical="center" wrapText="1"/>
    </xf>
    <xf numFmtId="0" fontId="65" fillId="0" borderId="11" xfId="0" applyFont="1" applyBorder="1" applyAlignment="1">
      <alignment horizontal="left" vertical="center" wrapText="1"/>
    </xf>
    <xf numFmtId="0" fontId="65" fillId="0" borderId="12" xfId="0" applyFont="1" applyBorder="1" applyAlignment="1">
      <alignment horizontal="left" vertical="center" wrapText="1"/>
    </xf>
    <xf numFmtId="0" fontId="61" fillId="0" borderId="43" xfId="0" applyFont="1" applyBorder="1" applyAlignment="1">
      <alignment horizontal="center" vertical="center" wrapText="1"/>
    </xf>
    <xf numFmtId="0" fontId="61" fillId="0" borderId="44" xfId="0" applyFont="1" applyBorder="1" applyAlignment="1">
      <alignment horizontal="center" vertical="center" wrapText="1"/>
    </xf>
    <xf numFmtId="0" fontId="62" fillId="0" borderId="44" xfId="1" applyFont="1" applyBorder="1" applyAlignment="1" applyProtection="1">
      <alignment horizontal="center" vertical="center"/>
    </xf>
    <xf numFmtId="0" fontId="62" fillId="0" borderId="41" xfId="1" applyFont="1" applyBorder="1" applyAlignment="1" applyProtection="1">
      <alignment horizontal="center" vertical="center"/>
    </xf>
    <xf numFmtId="0" fontId="63" fillId="0" borderId="8" xfId="1" applyFont="1" applyBorder="1" applyAlignment="1" applyProtection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61" fillId="0" borderId="9" xfId="0" applyFont="1" applyBorder="1" applyAlignment="1">
      <alignment horizontal="left" vertical="center" wrapText="1"/>
    </xf>
    <xf numFmtId="0" fontId="61" fillId="0" borderId="10" xfId="0" applyFont="1" applyBorder="1" applyAlignment="1">
      <alignment horizontal="left" vertical="center" wrapText="1"/>
    </xf>
    <xf numFmtId="0" fontId="61" fillId="0" borderId="11" xfId="0" applyFont="1" applyBorder="1" applyAlignment="1">
      <alignment horizontal="left" vertical="center" wrapText="1"/>
    </xf>
    <xf numFmtId="0" fontId="61" fillId="0" borderId="12" xfId="0" applyFont="1" applyBorder="1" applyAlignment="1">
      <alignment horizontal="left" vertical="center" wrapText="1"/>
    </xf>
    <xf numFmtId="0" fontId="20" fillId="5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0" fontId="4" fillId="8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24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12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0" fontId="17" fillId="0" borderId="20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55" fillId="0" borderId="53" xfId="0" applyFont="1" applyBorder="1" applyAlignment="1">
      <alignment horizontal="right" vertical="center"/>
    </xf>
    <xf numFmtId="0" fontId="52" fillId="0" borderId="36" xfId="0" applyFont="1" applyBorder="1"/>
    <xf numFmtId="0" fontId="47" fillId="0" borderId="0" xfId="0" applyFont="1" applyAlignment="1">
      <alignment horizontal="center"/>
    </xf>
    <xf numFmtId="0" fontId="48" fillId="0" borderId="0" xfId="0" applyFont="1" applyAlignment="1">
      <alignment horizontal="left"/>
    </xf>
    <xf numFmtId="0" fontId="53" fillId="0" borderId="30" xfId="0" applyFont="1" applyBorder="1" applyAlignment="1">
      <alignment horizontal="center" vertical="center" textRotation="90" wrapText="1"/>
    </xf>
    <xf numFmtId="0" fontId="52" fillId="0" borderId="34" xfId="0" applyFont="1" applyBorder="1"/>
    <xf numFmtId="0" fontId="51" fillId="2" borderId="31" xfId="0" applyFont="1" applyFill="1" applyBorder="1" applyAlignment="1">
      <alignment horizontal="center" vertical="center" wrapText="1"/>
    </xf>
    <xf numFmtId="0" fontId="52" fillId="2" borderId="50" xfId="0" applyFont="1" applyFill="1" applyBorder="1"/>
    <xf numFmtId="0" fontId="52" fillId="2" borderId="32" xfId="0" applyFont="1" applyFill="1" applyBorder="1"/>
    <xf numFmtId="0" fontId="50" fillId="0" borderId="30" xfId="0" applyFont="1" applyBorder="1" applyAlignment="1">
      <alignment horizontal="center" vertical="center"/>
    </xf>
    <xf numFmtId="0" fontId="52" fillId="0" borderId="33" xfId="0" applyFont="1" applyBorder="1"/>
    <xf numFmtId="0" fontId="50" fillId="0" borderId="30" xfId="0" applyFont="1" applyBorder="1" applyAlignment="1">
      <alignment horizontal="center" vertical="center" wrapText="1"/>
    </xf>
    <xf numFmtId="0" fontId="50" fillId="0" borderId="52" xfId="0" applyFont="1" applyBorder="1" applyAlignment="1">
      <alignment horizontal="center" vertical="center" wrapText="1"/>
    </xf>
    <xf numFmtId="0" fontId="52" fillId="0" borderId="53" xfId="0" applyFont="1" applyBorder="1"/>
    <xf numFmtId="0" fontId="52" fillId="0" borderId="55" xfId="0" applyFont="1" applyBorder="1"/>
    <xf numFmtId="0" fontId="22" fillId="0" borderId="31" xfId="0" applyFont="1" applyBorder="1" applyAlignment="1">
      <alignment horizontal="center" wrapText="1"/>
    </xf>
    <xf numFmtId="0" fontId="22" fillId="0" borderId="32" xfId="0" applyFont="1" applyBorder="1" applyAlignment="1">
      <alignment horizont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textRotation="90"/>
    </xf>
    <xf numFmtId="0" fontId="22" fillId="0" borderId="35" xfId="0" applyFont="1" applyBorder="1" applyAlignment="1">
      <alignment horizontal="center" vertical="center" textRotation="90"/>
    </xf>
    <xf numFmtId="0" fontId="22" fillId="0" borderId="36" xfId="0" applyFont="1" applyBorder="1" applyAlignment="1">
      <alignment horizontal="center" vertical="center" textRotation="90"/>
    </xf>
    <xf numFmtId="0" fontId="22" fillId="0" borderId="51" xfId="0" applyFont="1" applyBorder="1" applyAlignment="1">
      <alignment horizontal="center" vertical="center" textRotation="90"/>
    </xf>
    <xf numFmtId="0" fontId="22" fillId="0" borderId="30" xfId="0" applyFont="1" applyBorder="1" applyAlignment="1">
      <alignment horizontal="center" vertical="center" textRotation="90"/>
    </xf>
    <xf numFmtId="0" fontId="22" fillId="0" borderId="33" xfId="0" applyFont="1" applyBorder="1" applyAlignment="1">
      <alignment horizontal="center" vertical="center" textRotation="90"/>
    </xf>
    <xf numFmtId="0" fontId="22" fillId="0" borderId="34" xfId="0" applyFont="1" applyBorder="1" applyAlignment="1">
      <alignment horizontal="center" vertical="center" textRotation="90"/>
    </xf>
    <xf numFmtId="0" fontId="21" fillId="15" borderId="28" xfId="0" applyFont="1" applyFill="1" applyBorder="1" applyAlignment="1" applyProtection="1">
      <alignment horizontal="center" vertical="center" wrapText="1"/>
      <protection locked="0"/>
    </xf>
    <xf numFmtId="0" fontId="21" fillId="15" borderId="0" xfId="0" applyFont="1" applyFill="1" applyAlignment="1" applyProtection="1">
      <alignment horizontal="center" vertical="center" wrapText="1"/>
      <protection locked="0"/>
    </xf>
    <xf numFmtId="0" fontId="21" fillId="15" borderId="29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horizontal="center" wrapText="1"/>
    </xf>
    <xf numFmtId="0" fontId="22" fillId="0" borderId="50" xfId="0" applyFont="1" applyBorder="1" applyAlignment="1">
      <alignment horizontal="center" wrapText="1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0" fillId="5" borderId="1" xfId="0" applyFont="1" applyFill="1" applyBorder="1" applyAlignment="1">
      <alignment horizontal="center" vertical="center" textRotation="90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1" fillId="15" borderId="1" xfId="0" applyFont="1" applyFill="1" applyBorder="1" applyAlignment="1" applyProtection="1">
      <alignment horizontal="center" vertical="center"/>
      <protection locked="0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1" fillId="0" borderId="31" xfId="0" applyFont="1" applyBorder="1" applyAlignment="1">
      <alignment horizontal="center" vertical="center" wrapText="1"/>
    </xf>
    <xf numFmtId="0" fontId="52" fillId="0" borderId="50" xfId="0" applyFont="1" applyBorder="1"/>
    <xf numFmtId="0" fontId="52" fillId="0" borderId="32" xfId="0" applyFont="1" applyBorder="1"/>
    <xf numFmtId="0" fontId="50" fillId="0" borderId="30" xfId="0" applyFont="1" applyBorder="1" applyAlignment="1">
      <alignment horizontal="center" vertical="center" textRotation="90"/>
    </xf>
    <xf numFmtId="0" fontId="52" fillId="0" borderId="34" xfId="0" applyFont="1" applyBorder="1" applyAlignment="1">
      <alignment textRotation="90"/>
    </xf>
    <xf numFmtId="0" fontId="33" fillId="0" borderId="11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40" fillId="2" borderId="23" xfId="0" applyFont="1" applyFill="1" applyBorder="1" applyAlignment="1">
      <alignment horizontal="center" vertical="center" wrapText="1"/>
    </xf>
    <xf numFmtId="0" fontId="40" fillId="2" borderId="42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24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1" fillId="0" borderId="25" xfId="0" applyFont="1" applyBorder="1" applyAlignment="1">
      <alignment horizontal="center" vertical="center"/>
    </xf>
    <xf numFmtId="0" fontId="40" fillId="2" borderId="38" xfId="0" applyFont="1" applyFill="1" applyBorder="1" applyAlignment="1">
      <alignment horizontal="center" vertical="center" wrapText="1"/>
    </xf>
    <xf numFmtId="0" fontId="40" fillId="2" borderId="39" xfId="0" applyFont="1" applyFill="1" applyBorder="1" applyAlignment="1">
      <alignment horizontal="center" vertical="center" wrapText="1"/>
    </xf>
    <xf numFmtId="0" fontId="40" fillId="2" borderId="45" xfId="0" applyFont="1" applyFill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42" fillId="0" borderId="46" xfId="0" applyFont="1" applyBorder="1" applyAlignment="1">
      <alignment horizontal="center" vertical="center"/>
    </xf>
    <xf numFmtId="0" fontId="42" fillId="0" borderId="47" xfId="0" applyFont="1" applyBorder="1" applyAlignment="1">
      <alignment horizontal="center" vertical="center"/>
    </xf>
    <xf numFmtId="0" fontId="42" fillId="0" borderId="49" xfId="0" applyFont="1" applyBorder="1" applyAlignment="1">
      <alignment horizontal="center" vertical="center"/>
    </xf>
    <xf numFmtId="0" fontId="42" fillId="0" borderId="48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 wrapText="1"/>
    </xf>
    <xf numFmtId="2" fontId="44" fillId="0" borderId="18" xfId="0" applyNumberFormat="1" applyFont="1" applyBorder="1" applyAlignment="1">
      <alignment horizontal="center" vertical="center"/>
    </xf>
    <xf numFmtId="2" fontId="44" fillId="0" borderId="25" xfId="0" applyNumberFormat="1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2" fontId="38" fillId="0" borderId="1" xfId="0" applyNumberFormat="1" applyFont="1" applyBorder="1" applyAlignment="1">
      <alignment horizontal="center" vertical="center"/>
    </xf>
    <xf numFmtId="2" fontId="38" fillId="0" borderId="24" xfId="0" applyNumberFormat="1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3" fillId="0" borderId="42" xfId="0" applyFont="1" applyBorder="1" applyAlignment="1">
      <alignment horizontal="center" vertical="center" wrapText="1"/>
    </xf>
    <xf numFmtId="0" fontId="43" fillId="2" borderId="16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24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center" vertical="top" wrapText="1"/>
    </xf>
    <xf numFmtId="0" fontId="5" fillId="0" borderId="0" xfId="0" applyFont="1"/>
    <xf numFmtId="0" fontId="29" fillId="2" borderId="43" xfId="0" applyFont="1" applyFill="1" applyBorder="1" applyAlignment="1">
      <alignment horizontal="center" vertical="center"/>
    </xf>
    <xf numFmtId="0" fontId="29" fillId="2" borderId="44" xfId="0" applyFont="1" applyFill="1" applyBorder="1" applyAlignment="1">
      <alignment horizontal="center" vertical="center"/>
    </xf>
    <xf numFmtId="0" fontId="29" fillId="2" borderId="41" xfId="0" applyFont="1" applyFill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0" fontId="27" fillId="0" borderId="18" xfId="0" applyFont="1" applyBorder="1" applyAlignment="1">
      <alignment horizontal="left" vertical="center"/>
    </xf>
    <xf numFmtId="0" fontId="32" fillId="0" borderId="18" xfId="0" applyFont="1" applyBorder="1"/>
    <xf numFmtId="0" fontId="27" fillId="0" borderId="18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39" fillId="0" borderId="6" xfId="0" applyFont="1" applyBorder="1" applyAlignment="1">
      <alignment horizontal="left" vertical="top" wrapText="1"/>
    </xf>
    <xf numFmtId="0" fontId="39" fillId="0" borderId="11" xfId="0" applyFont="1" applyBorder="1" applyAlignment="1">
      <alignment horizontal="left" vertical="top" wrapText="1"/>
    </xf>
    <xf numFmtId="0" fontId="39" fillId="0" borderId="5" xfId="0" applyFont="1" applyBorder="1" applyAlignment="1">
      <alignment horizontal="center" vertical="top"/>
    </xf>
    <xf numFmtId="0" fontId="39" fillId="0" borderId="6" xfId="0" applyFont="1" applyBorder="1" applyAlignment="1">
      <alignment horizontal="center" vertical="top"/>
    </xf>
    <xf numFmtId="0" fontId="39" fillId="0" borderId="10" xfId="0" applyFont="1" applyBorder="1" applyAlignment="1">
      <alignment horizontal="center" vertical="top"/>
    </xf>
    <xf numFmtId="0" fontId="39" fillId="0" borderId="11" xfId="0" applyFont="1" applyBorder="1" applyAlignment="1">
      <alignment horizontal="center" vertical="top"/>
    </xf>
    <xf numFmtId="0" fontId="27" fillId="0" borderId="15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41" fillId="0" borderId="46" xfId="0" applyFont="1" applyBorder="1" applyAlignment="1">
      <alignment horizontal="center" vertical="center"/>
    </xf>
    <xf numFmtId="0" fontId="32" fillId="0" borderId="25" xfId="0" applyFont="1" applyBorder="1"/>
    <xf numFmtId="0" fontId="27" fillId="0" borderId="0" xfId="0" applyFont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horizontal="left" vertical="center" wrapText="1"/>
      <protection hidden="1"/>
    </xf>
    <xf numFmtId="0" fontId="5" fillId="0" borderId="14" xfId="0" applyFont="1" applyBorder="1" applyAlignment="1" applyProtection="1">
      <alignment horizontal="left" vertical="center" wrapText="1"/>
      <protection hidden="1"/>
    </xf>
    <xf numFmtId="14" fontId="5" fillId="0" borderId="14" xfId="0" applyNumberFormat="1" applyFont="1" applyBorder="1" applyAlignment="1" applyProtection="1">
      <alignment horizontal="left" vertical="center" wrapText="1"/>
      <protection hidden="1"/>
    </xf>
    <xf numFmtId="0" fontId="16" fillId="0" borderId="0" xfId="1" applyFont="1" applyFill="1" applyBorder="1" applyAlignment="1" applyProtection="1">
      <alignment horizontal="right" vertical="center" wrapText="1"/>
      <protection hidden="1"/>
    </xf>
    <xf numFmtId="0" fontId="5" fillId="0" borderId="15" xfId="0" applyFont="1" applyBorder="1" applyAlignment="1" applyProtection="1">
      <alignment horizontal="left" vertical="center"/>
      <protection hidden="1"/>
    </xf>
    <xf numFmtId="0" fontId="15" fillId="0" borderId="0" xfId="0" applyFont="1" applyAlignment="1">
      <alignment horizontal="left" vertical="center"/>
    </xf>
    <xf numFmtId="0" fontId="69" fillId="0" borderId="8" xfId="0" applyFont="1" applyBorder="1" applyAlignment="1" applyProtection="1">
      <alignment horizontal="center"/>
      <protection hidden="1"/>
    </xf>
    <xf numFmtId="0" fontId="69" fillId="0" borderId="0" xfId="0" applyFont="1" applyAlignment="1" applyProtection="1">
      <alignment horizontal="center"/>
      <protection hidden="1"/>
    </xf>
    <xf numFmtId="0" fontId="69" fillId="0" borderId="9" xfId="0" applyFont="1" applyBorder="1" applyAlignment="1" applyProtection="1">
      <alignment horizontal="center"/>
      <protection hidden="1"/>
    </xf>
    <xf numFmtId="0" fontId="5" fillId="0" borderId="14" xfId="0" applyFont="1" applyBorder="1" applyAlignment="1" applyProtection="1">
      <alignment horizontal="left" vertical="center"/>
      <protection hidden="1"/>
    </xf>
    <xf numFmtId="0" fontId="18" fillId="0" borderId="0" xfId="0" applyFont="1" applyAlignment="1">
      <alignment horizontal="left" vertical="center" wrapText="1"/>
    </xf>
    <xf numFmtId="0" fontId="44" fillId="2" borderId="17" xfId="0" applyFont="1" applyFill="1" applyBorder="1" applyAlignment="1">
      <alignment horizontal="center" vertical="center"/>
    </xf>
    <xf numFmtId="0" fontId="0" fillId="0" borderId="18" xfId="0" applyBorder="1"/>
    <xf numFmtId="0" fontId="29" fillId="0" borderId="43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4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28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textRotation="90" wrapText="1"/>
    </xf>
    <xf numFmtId="0" fontId="29" fillId="0" borderId="22" xfId="0" applyFont="1" applyBorder="1" applyAlignment="1">
      <alignment horizontal="center" vertical="center" wrapText="1"/>
    </xf>
    <xf numFmtId="0" fontId="32" fillId="0" borderId="16" xfId="0" applyFont="1" applyBorder="1"/>
    <xf numFmtId="0" fontId="33" fillId="9" borderId="23" xfId="0" applyFont="1" applyFill="1" applyBorder="1" applyAlignment="1">
      <alignment horizontal="center" vertical="center" wrapText="1"/>
    </xf>
    <xf numFmtId="0" fontId="32" fillId="2" borderId="23" xfId="0" applyFont="1" applyFill="1" applyBorder="1"/>
    <xf numFmtId="0" fontId="33" fillId="10" borderId="23" xfId="0" applyFont="1" applyFill="1" applyBorder="1" applyAlignment="1">
      <alignment horizontal="center" vertical="center" wrapText="1"/>
    </xf>
    <xf numFmtId="0" fontId="32" fillId="0" borderId="23" xfId="0" applyFont="1" applyBorder="1"/>
    <xf numFmtId="0" fontId="33" fillId="0" borderId="40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2" fillId="0" borderId="1" xfId="0" applyFont="1" applyBorder="1"/>
    <xf numFmtId="0" fontId="33" fillId="0" borderId="1" xfId="0" applyFont="1" applyBorder="1" applyAlignment="1">
      <alignment horizontal="center" vertical="center" wrapText="1"/>
    </xf>
    <xf numFmtId="0" fontId="34" fillId="0" borderId="42" xfId="0" applyFont="1" applyBorder="1" applyAlignment="1">
      <alignment horizontal="center" vertical="center" textRotation="90" wrapText="1"/>
    </xf>
    <xf numFmtId="0" fontId="35" fillId="0" borderId="24" xfId="0" applyFont="1" applyBorder="1"/>
    <xf numFmtId="0" fontId="4" fillId="0" borderId="6" xfId="0" applyFont="1" applyBorder="1" applyAlignment="1" applyProtection="1">
      <alignment horizontal="right"/>
      <protection hidden="1"/>
    </xf>
    <xf numFmtId="0" fontId="5" fillId="0" borderId="6" xfId="0" applyFont="1" applyBorder="1" applyAlignment="1" applyProtection="1">
      <alignment horizontal="left" wrapText="1"/>
      <protection locked="0" hidden="1"/>
    </xf>
    <xf numFmtId="49" fontId="5" fillId="0" borderId="6" xfId="0" applyNumberFormat="1" applyFont="1" applyBorder="1" applyAlignment="1">
      <alignment horizontal="left"/>
    </xf>
    <xf numFmtId="0" fontId="14" fillId="0" borderId="8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9" xfId="0" applyFont="1" applyBorder="1" applyAlignment="1" applyProtection="1">
      <alignment horizontal="center" vertical="center"/>
      <protection hidden="1"/>
    </xf>
    <xf numFmtId="0" fontId="68" fillId="0" borderId="8" xfId="0" applyFont="1" applyBorder="1" applyAlignment="1" applyProtection="1">
      <alignment horizontal="center" vertical="center"/>
      <protection hidden="1"/>
    </xf>
    <xf numFmtId="0" fontId="68" fillId="0" borderId="0" xfId="0" applyFont="1" applyAlignment="1" applyProtection="1">
      <alignment horizontal="center" vertical="center"/>
      <protection hidden="1"/>
    </xf>
    <xf numFmtId="0" fontId="68" fillId="0" borderId="9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5" xfId="0" applyFont="1" applyBorder="1" applyAlignment="1" applyProtection="1">
      <alignment horizontal="center"/>
      <protection hidden="1"/>
    </xf>
    <xf numFmtId="1" fontId="29" fillId="0" borderId="1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35" fillId="0" borderId="1" xfId="0" applyFont="1" applyBorder="1"/>
    <xf numFmtId="0" fontId="35" fillId="0" borderId="18" xfId="0" applyFont="1" applyBorder="1"/>
    <xf numFmtId="0" fontId="29" fillId="0" borderId="0" xfId="0" applyFont="1" applyAlignment="1">
      <alignment horizontal="left" vertical="center"/>
    </xf>
    <xf numFmtId="0" fontId="29" fillId="2" borderId="22" xfId="0" applyFont="1" applyFill="1" applyBorder="1" applyAlignment="1">
      <alignment horizontal="center" vertical="center" wrapText="1"/>
    </xf>
    <xf numFmtId="0" fontId="29" fillId="2" borderId="23" xfId="0" applyFont="1" applyFill="1" applyBorder="1" applyAlignment="1">
      <alignment horizontal="center" vertical="center" wrapText="1"/>
    </xf>
    <xf numFmtId="0" fontId="29" fillId="2" borderId="42" xfId="0" applyFont="1" applyFill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/>
    </xf>
    <xf numFmtId="0" fontId="27" fillId="0" borderId="16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33" fillId="0" borderId="16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44" fillId="0" borderId="1" xfId="0" applyFont="1" applyBorder="1"/>
    <xf numFmtId="0" fontId="27" fillId="0" borderId="1" xfId="0" applyFont="1" applyBorder="1" applyAlignment="1">
      <alignment horizontal="center" vertical="center"/>
    </xf>
    <xf numFmtId="0" fontId="32" fillId="2" borderId="42" xfId="0" applyFont="1" applyFill="1" applyBorder="1"/>
    <xf numFmtId="0" fontId="29" fillId="0" borderId="0" xfId="0" applyFont="1" applyAlignment="1">
      <alignment horizontal="center" vertical="center" wrapText="1"/>
    </xf>
    <xf numFmtId="0" fontId="27" fillId="0" borderId="24" xfId="0" applyFont="1" applyBorder="1" applyAlignment="1">
      <alignment horizontal="center" vertical="center"/>
    </xf>
    <xf numFmtId="0" fontId="29" fillId="2" borderId="23" xfId="0" applyFont="1" applyFill="1" applyBorder="1" applyAlignment="1">
      <alignment horizontal="center" vertical="center"/>
    </xf>
    <xf numFmtId="0" fontId="29" fillId="2" borderId="42" xfId="0" applyFont="1" applyFill="1" applyBorder="1" applyAlignment="1">
      <alignment horizontal="center" vertical="center"/>
    </xf>
    <xf numFmtId="0" fontId="29" fillId="2" borderId="22" xfId="0" applyFont="1" applyFill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81"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331084</xdr:colOff>
      <xdr:row>3</xdr:row>
      <xdr:rowOff>70716</xdr:rowOff>
    </xdr:from>
    <xdr:to>
      <xdr:col>22</xdr:col>
      <xdr:colOff>432954</xdr:colOff>
      <xdr:row>6</xdr:row>
      <xdr:rowOff>133298</xdr:rowOff>
    </xdr:to>
    <xdr:pic>
      <xdr:nvPicPr>
        <xdr:cNvPr id="3" name="Picture 2" descr="C:\Users\SUHAIL\Desktop\New folder\NVS-Jaipur-Recruitment-2012-220x300.jpg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7587402" y="469034"/>
          <a:ext cx="1002416" cy="919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152399</xdr:colOff>
      <xdr:row>9</xdr:row>
      <xdr:rowOff>1</xdr:rowOff>
    </xdr:from>
    <xdr:to>
      <xdr:col>25</xdr:col>
      <xdr:colOff>85724</xdr:colOff>
      <xdr:row>17</xdr:row>
      <xdr:rowOff>19050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8039099" y="1943101"/>
          <a:ext cx="1381125" cy="1971674"/>
        </a:xfrm>
        <a:prstGeom prst="rect">
          <a:avLst/>
        </a:prstGeom>
        <a:solidFill>
          <a:schemeClr val="lt1"/>
        </a:solidFill>
        <a:ln w="38100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800">
              <a:ln w="38100">
                <a:noFill/>
              </a:ln>
            </a:rPr>
            <a:t>Student's</a:t>
          </a:r>
          <a:r>
            <a:rPr lang="en-US" sz="800" baseline="0">
              <a:ln w="38100">
                <a:noFill/>
              </a:ln>
            </a:rPr>
            <a:t> Photo</a:t>
          </a:r>
          <a:endParaRPr lang="en-US" sz="800">
            <a:ln w="38100">
              <a:noFill/>
            </a:ln>
          </a:endParaRPr>
        </a:p>
      </xdr:txBody>
    </xdr:sp>
    <xdr:clientData/>
  </xdr:twoCellAnchor>
  <xdr:oneCellAnchor>
    <xdr:from>
      <xdr:col>1</xdr:col>
      <xdr:colOff>56736</xdr:colOff>
      <xdr:row>3</xdr:row>
      <xdr:rowOff>58709</xdr:rowOff>
    </xdr:from>
    <xdr:ext cx="1097470" cy="1140320"/>
    <xdr:pic>
      <xdr:nvPicPr>
        <xdr:cNvPr id="5" name="image2.jpg" descr="cbse logo.jpg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>
          <a:lum bright="-36000" contrast="57000"/>
        </a:blip>
        <a:stretch>
          <a:fillRect/>
        </a:stretch>
      </xdr:blipFill>
      <xdr:spPr>
        <a:xfrm>
          <a:off x="404118" y="462121"/>
          <a:ext cx="1097470" cy="11403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22</xdr:col>
      <xdr:colOff>355022</xdr:colOff>
      <xdr:row>3</xdr:row>
      <xdr:rowOff>207817</xdr:rowOff>
    </xdr:from>
    <xdr:to>
      <xdr:col>25</xdr:col>
      <xdr:colOff>452743</xdr:colOff>
      <xdr:row>5</xdr:row>
      <xdr:rowOff>138545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EA88B8-6400-413C-BE9F-54C6352A9F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0"/>
                  </a14:imgEffect>
                  <a14:imgEffect>
                    <a14:brightnessContrast bright="-30000" contrast="69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1886" y="606135"/>
          <a:ext cx="1223402" cy="588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hat.whatsapp.com/IjSKVo0ij8LHtfV7471I3E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youtube.com/watch?v=LqVOv7NhE-Y" TargetMode="External"/><Relationship Id="rId1" Type="http://schemas.openxmlformats.org/officeDocument/2006/relationships/hyperlink" Target="mailto:jnvrajkot@gmail.com" TargetMode="External"/><Relationship Id="rId6" Type="http://schemas.openxmlformats.org/officeDocument/2006/relationships/hyperlink" Target="https://navodaya.gov.in/nvs/nvs-school/RAJKOT/en/home" TargetMode="External"/><Relationship Id="rId5" Type="http://schemas.openxmlformats.org/officeDocument/2006/relationships/hyperlink" Target="https://t.me/+nrl4NnvzMthkNTA1" TargetMode="External"/><Relationship Id="rId4" Type="http://schemas.openxmlformats.org/officeDocument/2006/relationships/hyperlink" Target="https://chat.whatsapp.com/GNxhis6e8KF61V6U2tnEsr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/>
  <dimension ref="A1:N29"/>
  <sheetViews>
    <sheetView topLeftCell="A10" zoomScale="85" zoomScaleNormal="85" zoomScaleSheetLayoutView="130" workbookViewId="0">
      <selection activeCell="D20" sqref="D20:E24"/>
    </sheetView>
  </sheetViews>
  <sheetFormatPr defaultRowHeight="15"/>
  <cols>
    <col min="1" max="1" width="26.140625" bestFit="1" customWidth="1"/>
    <col min="2" max="2" width="66.7109375" customWidth="1"/>
    <col min="3" max="3" width="11" customWidth="1"/>
    <col min="6" max="6" width="12.7109375" customWidth="1"/>
  </cols>
  <sheetData>
    <row r="1" spans="1:14" ht="95.25" customHeight="1">
      <c r="A1" s="266" t="s">
        <v>260</v>
      </c>
      <c r="B1" s="266"/>
      <c r="C1" s="254"/>
      <c r="G1" s="267" t="s">
        <v>278</v>
      </c>
      <c r="H1" s="268"/>
      <c r="I1" s="268"/>
      <c r="J1" s="268"/>
      <c r="K1" s="268"/>
      <c r="L1" s="268"/>
      <c r="M1" s="268"/>
      <c r="N1" s="269"/>
    </row>
    <row r="2" spans="1:14" ht="32.25" customHeight="1" thickBot="1">
      <c r="A2" s="82" t="s">
        <v>150</v>
      </c>
      <c r="B2" s="83" t="s">
        <v>269</v>
      </c>
      <c r="C2" s="255"/>
      <c r="G2" s="270" t="s">
        <v>258</v>
      </c>
      <c r="H2" s="271"/>
      <c r="I2" s="271"/>
      <c r="J2" s="271"/>
      <c r="K2" s="271"/>
      <c r="L2" s="271"/>
      <c r="M2" s="271"/>
      <c r="N2" s="272"/>
    </row>
    <row r="3" spans="1:14">
      <c r="A3" s="82" t="s">
        <v>167</v>
      </c>
      <c r="B3" s="83" t="s">
        <v>270</v>
      </c>
      <c r="C3" s="255"/>
      <c r="G3" s="273" t="s">
        <v>259</v>
      </c>
      <c r="H3" s="274"/>
      <c r="I3" s="274"/>
      <c r="J3" s="274"/>
      <c r="K3" s="274"/>
      <c r="L3" s="274"/>
      <c r="M3" s="274"/>
      <c r="N3" s="275"/>
    </row>
    <row r="4" spans="1:14" ht="15" customHeight="1">
      <c r="A4" s="82" t="s">
        <v>151</v>
      </c>
      <c r="B4" s="84">
        <v>14030</v>
      </c>
      <c r="C4" s="256"/>
      <c r="G4" s="276"/>
      <c r="H4" s="277"/>
      <c r="I4" s="277"/>
      <c r="J4" s="277"/>
      <c r="K4" s="277"/>
      <c r="L4" s="277"/>
      <c r="M4" s="277"/>
      <c r="N4" s="278"/>
    </row>
    <row r="5" spans="1:14" ht="15" customHeight="1">
      <c r="A5" s="82" t="s">
        <v>152</v>
      </c>
      <c r="B5" s="82" t="s">
        <v>168</v>
      </c>
      <c r="C5" s="257"/>
      <c r="G5" s="279"/>
      <c r="H5" s="280"/>
      <c r="I5" s="280"/>
      <c r="J5" s="280"/>
      <c r="K5" s="280"/>
      <c r="L5" s="280"/>
      <c r="M5" s="280"/>
      <c r="N5" s="278"/>
    </row>
    <row r="6" spans="1:14" ht="18.75" customHeight="1">
      <c r="A6" s="82" t="s">
        <v>153</v>
      </c>
      <c r="B6" s="85" t="s">
        <v>272</v>
      </c>
      <c r="C6" s="258"/>
      <c r="G6" s="279"/>
      <c r="H6" s="280"/>
      <c r="I6" s="280"/>
      <c r="J6" s="280"/>
      <c r="K6" s="280"/>
      <c r="L6" s="280"/>
      <c r="M6" s="280"/>
      <c r="N6" s="278"/>
    </row>
    <row r="7" spans="1:14" ht="18.75" customHeight="1">
      <c r="A7" s="82" t="s">
        <v>154</v>
      </c>
      <c r="B7" s="85" t="s">
        <v>156</v>
      </c>
      <c r="C7" s="258"/>
      <c r="G7" s="279"/>
      <c r="H7" s="280"/>
      <c r="I7" s="280"/>
      <c r="J7" s="280"/>
      <c r="K7" s="280"/>
      <c r="L7" s="280"/>
      <c r="M7" s="280"/>
      <c r="N7" s="278"/>
    </row>
    <row r="8" spans="1:14" ht="15" customHeight="1">
      <c r="A8" s="82" t="s">
        <v>79</v>
      </c>
      <c r="B8" s="82" t="s">
        <v>85</v>
      </c>
      <c r="C8" s="257"/>
      <c r="G8" s="279"/>
      <c r="H8" s="280"/>
      <c r="I8" s="280"/>
      <c r="J8" s="280"/>
      <c r="K8" s="280"/>
      <c r="L8" s="280"/>
      <c r="M8" s="280"/>
      <c r="N8" s="278"/>
    </row>
    <row r="9" spans="1:14" ht="15" customHeight="1">
      <c r="A9" s="1" t="s">
        <v>42</v>
      </c>
      <c r="B9" s="237">
        <v>440007</v>
      </c>
      <c r="C9" s="32"/>
      <c r="G9" s="279"/>
      <c r="H9" s="280"/>
      <c r="I9" s="280"/>
      <c r="J9" s="280"/>
      <c r="K9" s="280"/>
      <c r="L9" s="280"/>
      <c r="M9" s="280"/>
      <c r="N9" s="278"/>
    </row>
    <row r="10" spans="1:14" ht="15" customHeight="1">
      <c r="A10" s="242" t="s">
        <v>169</v>
      </c>
      <c r="B10" s="242" t="s">
        <v>292</v>
      </c>
      <c r="C10" s="38"/>
      <c r="G10" s="279"/>
      <c r="H10" s="280"/>
      <c r="I10" s="280"/>
      <c r="J10" s="280"/>
      <c r="K10" s="280"/>
      <c r="L10" s="280"/>
      <c r="M10" s="280"/>
      <c r="N10" s="278"/>
    </row>
    <row r="11" spans="1:14" ht="15" customHeight="1">
      <c r="A11" s="242" t="s">
        <v>52</v>
      </c>
      <c r="B11" s="242" t="s">
        <v>293</v>
      </c>
      <c r="C11" s="38"/>
      <c r="G11" s="279"/>
      <c r="H11" s="280"/>
      <c r="I11" s="280"/>
      <c r="J11" s="280"/>
      <c r="K11" s="280"/>
      <c r="L11" s="280"/>
      <c r="M11" s="280"/>
      <c r="N11" s="278"/>
    </row>
    <row r="12" spans="1:14" ht="15.75" customHeight="1" thickBot="1">
      <c r="A12" s="1" t="s">
        <v>237</v>
      </c>
      <c r="B12" s="1" t="s">
        <v>281</v>
      </c>
      <c r="G12" s="281"/>
      <c r="H12" s="282"/>
      <c r="I12" s="282"/>
      <c r="J12" s="282"/>
      <c r="K12" s="282"/>
      <c r="L12" s="282"/>
      <c r="M12" s="282"/>
      <c r="N12" s="283"/>
    </row>
    <row r="13" spans="1:14" ht="16.5" customHeight="1" thickBot="1"/>
    <row r="14" spans="1:14" ht="19.5" customHeight="1" thickBot="1">
      <c r="G14" s="297" t="s">
        <v>261</v>
      </c>
      <c r="H14" s="298"/>
      <c r="I14" s="298"/>
      <c r="J14" s="299" t="s">
        <v>262</v>
      </c>
      <c r="K14" s="299"/>
      <c r="L14" s="299"/>
      <c r="M14" s="299"/>
      <c r="N14" s="300"/>
    </row>
    <row r="15" spans="1:14" ht="15.75" thickBot="1"/>
    <row r="16" spans="1:14">
      <c r="G16" s="284" t="s">
        <v>263</v>
      </c>
      <c r="H16" s="285"/>
      <c r="I16" s="285"/>
      <c r="J16" s="285"/>
      <c r="K16" s="285"/>
      <c r="L16" s="285"/>
      <c r="M16" s="285"/>
      <c r="N16" s="286"/>
    </row>
    <row r="17" spans="1:14">
      <c r="G17" s="287"/>
      <c r="H17" s="288"/>
      <c r="I17" s="288"/>
      <c r="J17" s="288"/>
      <c r="K17" s="288"/>
      <c r="L17" s="288"/>
      <c r="M17" s="288"/>
      <c r="N17" s="289"/>
    </row>
    <row r="18" spans="1:14">
      <c r="D18" s="290" t="s">
        <v>280</v>
      </c>
      <c r="E18" s="290"/>
      <c r="G18" s="301" t="s">
        <v>264</v>
      </c>
      <c r="H18" s="302"/>
      <c r="I18" s="302"/>
      <c r="J18" s="302"/>
      <c r="K18" s="302"/>
      <c r="L18" s="302"/>
      <c r="M18" s="302"/>
      <c r="N18" s="303"/>
    </row>
    <row r="19" spans="1:14" ht="16.5" thickBot="1">
      <c r="A19" s="75" t="s">
        <v>111</v>
      </c>
      <c r="B19" s="81" t="s">
        <v>112</v>
      </c>
      <c r="C19" s="81" t="s">
        <v>279</v>
      </c>
      <c r="D19" s="81" t="s">
        <v>188</v>
      </c>
      <c r="E19" s="81" t="s">
        <v>189</v>
      </c>
      <c r="G19" s="304"/>
      <c r="H19" s="305"/>
      <c r="I19" s="305"/>
      <c r="J19" s="305"/>
      <c r="K19" s="305"/>
      <c r="L19" s="305"/>
      <c r="M19" s="305"/>
      <c r="N19" s="306"/>
    </row>
    <row r="20" spans="1:14" ht="15.75" thickBot="1">
      <c r="A20" s="1" t="s">
        <v>49</v>
      </c>
      <c r="B20" s="1"/>
      <c r="C20" s="1">
        <v>40</v>
      </c>
      <c r="D20" s="1">
        <v>80</v>
      </c>
      <c r="E20" s="1">
        <v>20</v>
      </c>
    </row>
    <row r="21" spans="1:14">
      <c r="A21" s="1" t="s">
        <v>11</v>
      </c>
      <c r="B21" s="1"/>
      <c r="C21" s="1">
        <v>40</v>
      </c>
      <c r="D21" s="1">
        <v>80</v>
      </c>
      <c r="E21" s="1">
        <v>20</v>
      </c>
      <c r="G21" s="284" t="s">
        <v>265</v>
      </c>
      <c r="H21" s="285"/>
      <c r="I21" s="285"/>
      <c r="J21" s="285"/>
      <c r="K21" s="285"/>
      <c r="L21" s="285"/>
      <c r="M21" s="285"/>
      <c r="N21" s="286"/>
    </row>
    <row r="22" spans="1:14">
      <c r="A22" s="1" t="s">
        <v>289</v>
      </c>
      <c r="B22" s="1"/>
      <c r="C22" s="1">
        <v>40</v>
      </c>
      <c r="D22" s="1">
        <v>70</v>
      </c>
      <c r="E22" s="1">
        <v>30</v>
      </c>
      <c r="G22" s="287"/>
      <c r="H22" s="288"/>
      <c r="I22" s="288"/>
      <c r="J22" s="288"/>
      <c r="K22" s="288"/>
      <c r="L22" s="288"/>
      <c r="M22" s="288"/>
      <c r="N22" s="289"/>
    </row>
    <row r="23" spans="1:14">
      <c r="A23" s="1" t="s">
        <v>290</v>
      </c>
      <c r="B23" s="1"/>
      <c r="C23" s="1">
        <v>40</v>
      </c>
      <c r="D23" s="1">
        <v>80</v>
      </c>
      <c r="E23" s="1">
        <v>20</v>
      </c>
      <c r="G23" s="301" t="s">
        <v>266</v>
      </c>
      <c r="H23" s="302"/>
      <c r="I23" s="302"/>
      <c r="J23" s="302"/>
      <c r="K23" s="302"/>
      <c r="L23" s="302"/>
      <c r="M23" s="302"/>
      <c r="N23" s="303"/>
    </row>
    <row r="24" spans="1:14" ht="15.75" thickBot="1">
      <c r="A24" s="1" t="s">
        <v>291</v>
      </c>
      <c r="B24" s="1"/>
      <c r="C24" s="1">
        <v>40</v>
      </c>
      <c r="D24" s="1">
        <v>80</v>
      </c>
      <c r="E24" s="1">
        <v>20</v>
      </c>
      <c r="G24" s="304"/>
      <c r="H24" s="305"/>
      <c r="I24" s="305"/>
      <c r="J24" s="305"/>
      <c r="K24" s="305"/>
      <c r="L24" s="305"/>
      <c r="M24" s="305"/>
      <c r="N24" s="306"/>
    </row>
    <row r="25" spans="1:14" ht="15.75" thickBot="1">
      <c r="A25" s="1"/>
      <c r="B25" s="1"/>
      <c r="C25" s="1"/>
      <c r="D25" s="1"/>
      <c r="E25" s="1"/>
    </row>
    <row r="26" spans="1:14">
      <c r="A26" s="1" t="s">
        <v>217</v>
      </c>
      <c r="B26" s="1" t="s">
        <v>275</v>
      </c>
      <c r="C26" s="1"/>
      <c r="D26" s="1">
        <v>50</v>
      </c>
      <c r="E26" s="1">
        <v>50</v>
      </c>
      <c r="G26" s="284" t="s">
        <v>267</v>
      </c>
      <c r="H26" s="285"/>
      <c r="I26" s="285"/>
      <c r="J26" s="285"/>
      <c r="K26" s="285"/>
      <c r="L26" s="285"/>
      <c r="M26" s="285"/>
      <c r="N26" s="286"/>
    </row>
    <row r="27" spans="1:14">
      <c r="G27" s="287"/>
      <c r="H27" s="288"/>
      <c r="I27" s="288"/>
      <c r="J27" s="288"/>
      <c r="K27" s="288"/>
      <c r="L27" s="288"/>
      <c r="M27" s="288"/>
      <c r="N27" s="289"/>
    </row>
    <row r="28" spans="1:14">
      <c r="G28" s="291" t="s">
        <v>268</v>
      </c>
      <c r="H28" s="292"/>
      <c r="I28" s="292"/>
      <c r="J28" s="292"/>
      <c r="K28" s="292"/>
      <c r="L28" s="292"/>
      <c r="M28" s="292"/>
      <c r="N28" s="293"/>
    </row>
    <row r="29" spans="1:14" ht="15.75" thickBot="1">
      <c r="G29" s="294"/>
      <c r="H29" s="295"/>
      <c r="I29" s="295"/>
      <c r="J29" s="295"/>
      <c r="K29" s="295"/>
      <c r="L29" s="295"/>
      <c r="M29" s="295"/>
      <c r="N29" s="296"/>
    </row>
  </sheetData>
  <mergeCells count="13">
    <mergeCell ref="G28:N29"/>
    <mergeCell ref="G14:I14"/>
    <mergeCell ref="J14:N14"/>
    <mergeCell ref="G16:N17"/>
    <mergeCell ref="G18:N19"/>
    <mergeCell ref="G21:N22"/>
    <mergeCell ref="G23:N24"/>
    <mergeCell ref="A1:B1"/>
    <mergeCell ref="G1:N1"/>
    <mergeCell ref="G2:N2"/>
    <mergeCell ref="G3:N12"/>
    <mergeCell ref="G26:N27"/>
    <mergeCell ref="D18:E18"/>
  </mergeCells>
  <hyperlinks>
    <hyperlink ref="B7" r:id="rId1" xr:uid="{00000000-0004-0000-0000-000000000000}"/>
    <hyperlink ref="J14" r:id="rId2" xr:uid="{00000000-0004-0000-0000-000001000000}"/>
    <hyperlink ref="G18" r:id="rId3" xr:uid="{00000000-0004-0000-0000-000002000000}"/>
    <hyperlink ref="G23" r:id="rId4" xr:uid="{00000000-0004-0000-0000-000003000000}"/>
    <hyperlink ref="G28" r:id="rId5" xr:uid="{00000000-0004-0000-0000-000004000000}"/>
    <hyperlink ref="B6" r:id="rId6" xr:uid="{00000000-0004-0000-0000-000005000000}"/>
  </hyperlinks>
  <pageMargins left="0.7" right="0.7" top="0.75" bottom="0.75" header="0.3" footer="0.3"/>
  <pageSetup paperSize="9" orientation="landscape" verticalDpi="300"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/>
  <dimension ref="A1:FJ54"/>
  <sheetViews>
    <sheetView topLeftCell="EJ6" zoomScaleNormal="100" zoomScaleSheetLayoutView="85" workbookViewId="0">
      <selection activeCell="EU10" sqref="EU10"/>
    </sheetView>
  </sheetViews>
  <sheetFormatPr defaultRowHeight="15"/>
  <cols>
    <col min="1" max="1" width="3.85546875" bestFit="1" customWidth="1"/>
    <col min="2" max="2" width="31" customWidth="1"/>
    <col min="3" max="7" width="5.140625" bestFit="1" customWidth="1"/>
    <col min="8" max="9" width="6.5703125" bestFit="1" customWidth="1"/>
    <col min="10" max="15" width="5.140625" bestFit="1" customWidth="1"/>
    <col min="16" max="16" width="4.42578125" bestFit="1" customWidth="1"/>
    <col min="17" max="17" width="6.5703125" bestFit="1" customWidth="1"/>
    <col min="18" max="18" width="5.140625" bestFit="1" customWidth="1"/>
    <col min="19" max="19" width="6.5703125" bestFit="1" customWidth="1"/>
    <col min="20" max="20" width="5.140625" style="40" bestFit="1" customWidth="1"/>
    <col min="21" max="21" width="7.28515625" style="40" bestFit="1" customWidth="1"/>
    <col min="22" max="22" width="6.5703125" bestFit="1" customWidth="1"/>
    <col min="23" max="24" width="4.42578125" bestFit="1" customWidth="1"/>
    <col min="25" max="29" width="5.140625" bestFit="1" customWidth="1"/>
    <col min="30" max="31" width="6.5703125" bestFit="1" customWidth="1"/>
    <col min="32" max="37" width="5.140625" bestFit="1" customWidth="1"/>
    <col min="38" max="39" width="6.5703125" bestFit="1" customWidth="1"/>
    <col min="40" max="40" width="5.140625" bestFit="1" customWidth="1"/>
    <col min="41" max="41" width="6.5703125" bestFit="1" customWidth="1"/>
    <col min="42" max="42" width="5.140625" style="40" bestFit="1" customWidth="1"/>
    <col min="43" max="43" width="7.28515625" style="40" bestFit="1" customWidth="1"/>
    <col min="44" max="44" width="6.5703125" bestFit="1" customWidth="1"/>
    <col min="45" max="46" width="4.42578125" bestFit="1" customWidth="1"/>
    <col min="47" max="47" width="5.5703125" bestFit="1" customWidth="1"/>
    <col min="48" max="51" width="5.140625" bestFit="1" customWidth="1"/>
    <col min="52" max="53" width="6.5703125" bestFit="1" customWidth="1"/>
    <col min="54" max="59" width="5.140625" bestFit="1" customWidth="1"/>
    <col min="60" max="61" width="6.5703125" bestFit="1" customWidth="1"/>
    <col min="62" max="62" width="5.140625" bestFit="1" customWidth="1"/>
    <col min="63" max="63" width="6.5703125" bestFit="1" customWidth="1"/>
    <col min="64" max="64" width="5.140625" style="40" bestFit="1" customWidth="1"/>
    <col min="65" max="65" width="7.28515625" style="40" bestFit="1" customWidth="1"/>
    <col min="66" max="66" width="6.5703125" bestFit="1" customWidth="1"/>
    <col min="67" max="68" width="4.42578125" bestFit="1" customWidth="1"/>
    <col min="69" max="73" width="5.140625" bestFit="1" customWidth="1"/>
    <col min="74" max="75" width="6.5703125" bestFit="1" customWidth="1"/>
    <col min="76" max="81" width="5.140625" bestFit="1" customWidth="1"/>
    <col min="82" max="83" width="6.5703125" bestFit="1" customWidth="1"/>
    <col min="84" max="84" width="5.140625" bestFit="1" customWidth="1"/>
    <col min="85" max="85" width="6.5703125" bestFit="1" customWidth="1"/>
    <col min="86" max="86" width="5.140625" style="40" bestFit="1" customWidth="1"/>
    <col min="87" max="87" width="7.28515625" style="40" bestFit="1" customWidth="1"/>
    <col min="88" max="88" width="6.5703125" bestFit="1" customWidth="1"/>
    <col min="89" max="90" width="4.42578125" bestFit="1" customWidth="1"/>
    <col min="91" max="95" width="5.140625" bestFit="1" customWidth="1"/>
    <col min="96" max="97" width="6.5703125" bestFit="1" customWidth="1"/>
    <col min="98" max="103" width="5.140625" bestFit="1" customWidth="1"/>
    <col min="104" max="105" width="6.5703125" bestFit="1" customWidth="1"/>
    <col min="106" max="106" width="5.140625" bestFit="1" customWidth="1"/>
    <col min="107" max="107" width="6.5703125" bestFit="1" customWidth="1"/>
    <col min="108" max="108" width="5.140625" style="40" bestFit="1" customWidth="1"/>
    <col min="109" max="109" width="7.28515625" style="40" bestFit="1" customWidth="1"/>
    <col min="110" max="110" width="6.5703125" bestFit="1" customWidth="1"/>
    <col min="111" max="111" width="4.42578125" bestFit="1" customWidth="1"/>
    <col min="112" max="112" width="6.5703125" customWidth="1"/>
    <col min="113" max="113" width="5.140625" customWidth="1"/>
    <col min="114" max="117" width="5.140625" bestFit="1" customWidth="1"/>
    <col min="118" max="119" width="6.5703125" bestFit="1" customWidth="1"/>
    <col min="120" max="125" width="5.140625" bestFit="1" customWidth="1"/>
    <col min="126" max="127" width="6.5703125" bestFit="1" customWidth="1"/>
    <col min="128" max="128" width="5.140625" bestFit="1" customWidth="1"/>
    <col min="129" max="129" width="6.5703125" bestFit="1" customWidth="1"/>
    <col min="130" max="130" width="5.140625" style="40" bestFit="1" customWidth="1"/>
    <col min="131" max="131" width="7.28515625" style="40" bestFit="1" customWidth="1"/>
    <col min="132" max="132" width="6.5703125" bestFit="1" customWidth="1"/>
    <col min="133" max="134" width="4.42578125" bestFit="1" customWidth="1"/>
    <col min="135" max="135" width="4.5703125" customWidth="1"/>
    <col min="136" max="136" width="6.7109375" customWidth="1"/>
    <col min="137" max="137" width="4.5703125" customWidth="1"/>
    <col min="138" max="138" width="5.28515625" customWidth="1"/>
    <col min="139" max="144" width="4.28515625" bestFit="1" customWidth="1"/>
    <col min="145" max="146" width="4.28515625" customWidth="1"/>
    <col min="147" max="148" width="4.28515625" bestFit="1" customWidth="1"/>
    <col min="149" max="149" width="4.28515625" customWidth="1"/>
    <col min="150" max="150" width="4.28515625" hidden="1" customWidth="1"/>
    <col min="151" max="151" width="10.28515625" bestFit="1" customWidth="1"/>
    <col min="152" max="152" width="56.5703125" bestFit="1" customWidth="1"/>
    <col min="153" max="160" width="4.140625" bestFit="1" customWidth="1"/>
    <col min="161" max="161" width="4.28515625" bestFit="1" customWidth="1"/>
    <col min="162" max="162" width="4" customWidth="1"/>
  </cols>
  <sheetData>
    <row r="1" spans="1:166">
      <c r="A1" s="397" t="str">
        <f>title!B2</f>
        <v>PM SHRI SCHOOL JAWAHAR NAVODAYA VIDYALAYA, RAJKOT</v>
      </c>
      <c r="B1" s="397"/>
    </row>
    <row r="2" spans="1:166">
      <c r="A2" s="397" t="s">
        <v>72</v>
      </c>
      <c r="B2" s="397"/>
      <c r="G2" s="224" t="s">
        <v>237</v>
      </c>
      <c r="H2" t="str">
        <f>title!B12</f>
        <v>2024-25</v>
      </c>
    </row>
    <row r="3" spans="1:166" hidden="1">
      <c r="A3" s="225">
        <v>1</v>
      </c>
      <c r="B3" s="225">
        <v>2</v>
      </c>
    </row>
    <row r="4" spans="1:166" ht="15" customHeight="1">
      <c r="A4" s="398" t="s">
        <v>73</v>
      </c>
      <c r="B4" s="398" t="s">
        <v>74</v>
      </c>
      <c r="C4" s="400" t="str">
        <f>title!A20</f>
        <v>ENGLISH</v>
      </c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383" t="str">
        <f>title!A21</f>
        <v>HINDI</v>
      </c>
      <c r="Z4" s="384"/>
      <c r="AA4" s="384"/>
      <c r="AB4" s="384"/>
      <c r="AC4" s="384"/>
      <c r="AD4" s="384"/>
      <c r="AE4" s="384"/>
      <c r="AF4" s="384"/>
      <c r="AG4" s="384"/>
      <c r="AH4" s="384"/>
      <c r="AI4" s="384"/>
      <c r="AJ4" s="384"/>
      <c r="AK4" s="384"/>
      <c r="AL4" s="384"/>
      <c r="AM4" s="384"/>
      <c r="AN4" s="384"/>
      <c r="AO4" s="384"/>
      <c r="AP4" s="384"/>
      <c r="AQ4" s="384"/>
      <c r="AR4" s="384"/>
      <c r="AS4" s="384"/>
      <c r="AT4" s="385"/>
      <c r="AU4" s="383" t="str">
        <f>title!A22</f>
        <v>GEOGRAPHY</v>
      </c>
      <c r="AV4" s="384"/>
      <c r="AW4" s="384"/>
      <c r="AX4" s="384"/>
      <c r="AY4" s="384"/>
      <c r="AZ4" s="384"/>
      <c r="BA4" s="384"/>
      <c r="BB4" s="384"/>
      <c r="BC4" s="384"/>
      <c r="BD4" s="384"/>
      <c r="BE4" s="384"/>
      <c r="BF4" s="384"/>
      <c r="BG4" s="384"/>
      <c r="BH4" s="384"/>
      <c r="BI4" s="384"/>
      <c r="BJ4" s="384"/>
      <c r="BK4" s="384"/>
      <c r="BL4" s="384"/>
      <c r="BM4" s="384"/>
      <c r="BN4" s="384"/>
      <c r="BO4" s="384"/>
      <c r="BP4" s="385"/>
      <c r="BQ4" s="383" t="str">
        <f>title!A23</f>
        <v>ECONOMICS</v>
      </c>
      <c r="BR4" s="384"/>
      <c r="BS4" s="384"/>
      <c r="BT4" s="384"/>
      <c r="BU4" s="384"/>
      <c r="BV4" s="384"/>
      <c r="BW4" s="384"/>
      <c r="BX4" s="384"/>
      <c r="BY4" s="384"/>
      <c r="BZ4" s="384"/>
      <c r="CA4" s="384"/>
      <c r="CB4" s="384"/>
      <c r="CC4" s="384"/>
      <c r="CD4" s="384"/>
      <c r="CE4" s="384"/>
      <c r="CF4" s="384"/>
      <c r="CG4" s="384"/>
      <c r="CH4" s="384"/>
      <c r="CI4" s="384"/>
      <c r="CJ4" s="384"/>
      <c r="CK4" s="384"/>
      <c r="CL4" s="385"/>
      <c r="CM4" s="383" t="str">
        <f>title!A24</f>
        <v>HISTORY</v>
      </c>
      <c r="CN4" s="384"/>
      <c r="CO4" s="384"/>
      <c r="CP4" s="384"/>
      <c r="CQ4" s="384"/>
      <c r="CR4" s="384"/>
      <c r="CS4" s="384"/>
      <c r="CT4" s="384"/>
      <c r="CU4" s="384"/>
      <c r="CV4" s="384"/>
      <c r="CW4" s="384"/>
      <c r="CX4" s="384"/>
      <c r="CY4" s="384"/>
      <c r="CZ4" s="384"/>
      <c r="DA4" s="384"/>
      <c r="DB4" s="384"/>
      <c r="DC4" s="384"/>
      <c r="DD4" s="384"/>
      <c r="DE4" s="384"/>
      <c r="DF4" s="384"/>
      <c r="DG4" s="384"/>
      <c r="DH4" s="385"/>
      <c r="DI4" s="383">
        <f>title!A25</f>
        <v>0</v>
      </c>
      <c r="DJ4" s="384"/>
      <c r="DK4" s="384"/>
      <c r="DL4" s="384"/>
      <c r="DM4" s="384"/>
      <c r="DN4" s="384"/>
      <c r="DO4" s="384"/>
      <c r="DP4" s="384"/>
      <c r="DQ4" s="384"/>
      <c r="DR4" s="384"/>
      <c r="DS4" s="384"/>
      <c r="DT4" s="384"/>
      <c r="DU4" s="384"/>
      <c r="DV4" s="384"/>
      <c r="DW4" s="384"/>
      <c r="DX4" s="384"/>
      <c r="DY4" s="384"/>
      <c r="DZ4" s="384"/>
      <c r="EA4" s="384"/>
      <c r="EB4" s="384"/>
      <c r="EC4" s="384"/>
      <c r="ED4" s="384"/>
    </row>
    <row r="5" spans="1:166" ht="90" customHeight="1">
      <c r="A5" s="398"/>
      <c r="B5" s="399"/>
      <c r="C5" s="390" t="s">
        <v>282</v>
      </c>
      <c r="D5" s="391"/>
      <c r="E5" s="391"/>
      <c r="F5" s="391"/>
      <c r="G5" s="391"/>
      <c r="H5" s="391"/>
      <c r="I5" s="391"/>
      <c r="J5" s="391"/>
      <c r="K5" s="390" t="s">
        <v>140</v>
      </c>
      <c r="L5" s="391"/>
      <c r="M5" s="391"/>
      <c r="N5" s="391"/>
      <c r="O5" s="391"/>
      <c r="P5" s="391"/>
      <c r="Q5" s="391"/>
      <c r="R5" s="392"/>
      <c r="S5" s="390" t="s">
        <v>144</v>
      </c>
      <c r="T5" s="391"/>
      <c r="U5" s="391"/>
      <c r="V5" s="391"/>
      <c r="W5" s="391"/>
      <c r="X5" s="392"/>
      <c r="Y5" s="388" t="s">
        <v>139</v>
      </c>
      <c r="Z5" s="389"/>
      <c r="AA5" s="389"/>
      <c r="AB5" s="389"/>
      <c r="AC5" s="389"/>
      <c r="AD5" s="389"/>
      <c r="AE5" s="389"/>
      <c r="AF5" s="389"/>
      <c r="AG5" s="390" t="s">
        <v>140</v>
      </c>
      <c r="AH5" s="391"/>
      <c r="AI5" s="391"/>
      <c r="AJ5" s="391"/>
      <c r="AK5" s="391"/>
      <c r="AL5" s="391"/>
      <c r="AM5" s="391"/>
      <c r="AN5" s="392"/>
      <c r="AO5" s="388" t="s">
        <v>144</v>
      </c>
      <c r="AP5" s="389"/>
      <c r="AQ5" s="389"/>
      <c r="AR5" s="389"/>
      <c r="AS5" s="389"/>
      <c r="AT5" s="396"/>
      <c r="AU5" s="388" t="s">
        <v>139</v>
      </c>
      <c r="AV5" s="389"/>
      <c r="AW5" s="389"/>
      <c r="AX5" s="389"/>
      <c r="AY5" s="389"/>
      <c r="AZ5" s="389"/>
      <c r="BA5" s="389"/>
      <c r="BB5" s="389"/>
      <c r="BC5" s="390" t="s">
        <v>140</v>
      </c>
      <c r="BD5" s="391"/>
      <c r="BE5" s="391"/>
      <c r="BF5" s="391"/>
      <c r="BG5" s="391"/>
      <c r="BH5" s="391"/>
      <c r="BI5" s="391"/>
      <c r="BJ5" s="392"/>
      <c r="BK5" s="388" t="s">
        <v>144</v>
      </c>
      <c r="BL5" s="389"/>
      <c r="BM5" s="389"/>
      <c r="BN5" s="389"/>
      <c r="BO5" s="389"/>
      <c r="BP5" s="396"/>
      <c r="BQ5" s="388" t="s">
        <v>139</v>
      </c>
      <c r="BR5" s="389"/>
      <c r="BS5" s="389"/>
      <c r="BT5" s="389"/>
      <c r="BU5" s="389"/>
      <c r="BV5" s="389"/>
      <c r="BW5" s="389"/>
      <c r="BX5" s="389"/>
      <c r="BY5" s="390" t="s">
        <v>140</v>
      </c>
      <c r="BZ5" s="391"/>
      <c r="CA5" s="391"/>
      <c r="CB5" s="391"/>
      <c r="CC5" s="391"/>
      <c r="CD5" s="391"/>
      <c r="CE5" s="391"/>
      <c r="CF5" s="392"/>
      <c r="CG5" s="388" t="s">
        <v>144</v>
      </c>
      <c r="CH5" s="389"/>
      <c r="CI5" s="389"/>
      <c r="CJ5" s="389"/>
      <c r="CK5" s="389"/>
      <c r="CL5" s="396"/>
      <c r="CM5" s="388" t="s">
        <v>139</v>
      </c>
      <c r="CN5" s="389"/>
      <c r="CO5" s="389"/>
      <c r="CP5" s="389"/>
      <c r="CQ5" s="389"/>
      <c r="CR5" s="389"/>
      <c r="CS5" s="389"/>
      <c r="CT5" s="389"/>
      <c r="CU5" s="390" t="s">
        <v>140</v>
      </c>
      <c r="CV5" s="391"/>
      <c r="CW5" s="391"/>
      <c r="CX5" s="391"/>
      <c r="CY5" s="391"/>
      <c r="CZ5" s="391"/>
      <c r="DA5" s="391"/>
      <c r="DB5" s="392"/>
      <c r="DC5" s="388" t="s">
        <v>144</v>
      </c>
      <c r="DD5" s="389"/>
      <c r="DE5" s="389"/>
      <c r="DF5" s="389"/>
      <c r="DG5" s="389"/>
      <c r="DH5" s="396"/>
      <c r="DI5" s="388" t="s">
        <v>139</v>
      </c>
      <c r="DJ5" s="389"/>
      <c r="DK5" s="389"/>
      <c r="DL5" s="389"/>
      <c r="DM5" s="389"/>
      <c r="DN5" s="389"/>
      <c r="DO5" s="389"/>
      <c r="DP5" s="389"/>
      <c r="DQ5" s="390" t="s">
        <v>140</v>
      </c>
      <c r="DR5" s="391"/>
      <c r="DS5" s="391"/>
      <c r="DT5" s="391"/>
      <c r="DU5" s="391"/>
      <c r="DV5" s="391"/>
      <c r="DW5" s="391"/>
      <c r="DX5" s="392"/>
      <c r="DY5" s="393" t="s">
        <v>144</v>
      </c>
      <c r="DZ5" s="393"/>
      <c r="EA5" s="393"/>
      <c r="EB5" s="393"/>
      <c r="EC5" s="393"/>
      <c r="ED5" s="393"/>
      <c r="EE5" s="394" t="s">
        <v>84</v>
      </c>
      <c r="EF5" s="394" t="s">
        <v>145</v>
      </c>
      <c r="EG5" s="394" t="s">
        <v>82</v>
      </c>
      <c r="EH5" s="394" t="s">
        <v>83</v>
      </c>
      <c r="EI5" s="386" t="s">
        <v>146</v>
      </c>
      <c r="EJ5" s="386"/>
      <c r="EK5" s="387" t="s">
        <v>147</v>
      </c>
      <c r="EL5" s="372"/>
      <c r="EM5" s="371" t="s">
        <v>50</v>
      </c>
      <c r="EN5" s="372"/>
      <c r="EO5" s="371" t="s">
        <v>245</v>
      </c>
      <c r="EP5" s="372"/>
      <c r="EQ5" s="371" t="s">
        <v>94</v>
      </c>
      <c r="ER5" s="372"/>
      <c r="ES5" s="371" t="s">
        <v>254</v>
      </c>
      <c r="ET5" s="372"/>
      <c r="EU5" s="373" t="s">
        <v>51</v>
      </c>
      <c r="EV5" s="373" t="s">
        <v>95</v>
      </c>
      <c r="EW5" s="408" t="s">
        <v>139</v>
      </c>
      <c r="EX5" s="409"/>
      <c r="EY5" s="409"/>
      <c r="EZ5" s="410"/>
      <c r="FA5" s="408" t="s">
        <v>140</v>
      </c>
      <c r="FB5" s="409"/>
      <c r="FC5" s="409"/>
      <c r="FD5" s="410"/>
      <c r="FE5" s="411" t="s">
        <v>220</v>
      </c>
      <c r="FF5" s="360" t="s">
        <v>82</v>
      </c>
      <c r="FG5" s="401" t="s">
        <v>97</v>
      </c>
      <c r="FH5" s="402"/>
      <c r="FI5" s="402"/>
      <c r="FJ5" s="403"/>
    </row>
    <row r="6" spans="1:166" ht="192">
      <c r="A6" s="398"/>
      <c r="B6" s="399"/>
      <c r="C6" s="223" t="s">
        <v>106</v>
      </c>
      <c r="D6" s="223" t="s">
        <v>107</v>
      </c>
      <c r="E6" s="223" t="s">
        <v>108</v>
      </c>
      <c r="F6" s="223" t="s">
        <v>109</v>
      </c>
      <c r="G6" s="223" t="s">
        <v>110</v>
      </c>
      <c r="H6" s="223" t="s">
        <v>158</v>
      </c>
      <c r="I6" s="223" t="s">
        <v>159</v>
      </c>
      <c r="J6" s="223" t="s">
        <v>120</v>
      </c>
      <c r="K6" s="223" t="s">
        <v>160</v>
      </c>
      <c r="L6" s="223" t="s">
        <v>161</v>
      </c>
      <c r="M6" s="223" t="s">
        <v>108</v>
      </c>
      <c r="N6" s="223" t="s">
        <v>162</v>
      </c>
      <c r="O6" s="223" t="s">
        <v>163</v>
      </c>
      <c r="P6" s="223" t="s">
        <v>216</v>
      </c>
      <c r="Q6" s="223" t="s">
        <v>164</v>
      </c>
      <c r="R6" s="223" t="s">
        <v>165</v>
      </c>
      <c r="S6" s="223" t="s">
        <v>135</v>
      </c>
      <c r="T6" s="78" t="s">
        <v>136</v>
      </c>
      <c r="U6" s="78" t="s">
        <v>137</v>
      </c>
      <c r="V6" s="223" t="s">
        <v>138</v>
      </c>
      <c r="W6" s="395" t="s">
        <v>14</v>
      </c>
      <c r="X6" s="395" t="s">
        <v>25</v>
      </c>
      <c r="Y6" s="223" t="s">
        <v>106</v>
      </c>
      <c r="Z6" s="223" t="s">
        <v>107</v>
      </c>
      <c r="AA6" s="223" t="s">
        <v>108</v>
      </c>
      <c r="AB6" s="223" t="s">
        <v>109</v>
      </c>
      <c r="AC6" s="223" t="s">
        <v>110</v>
      </c>
      <c r="AD6" s="223" t="s">
        <v>158</v>
      </c>
      <c r="AE6" s="223" t="s">
        <v>159</v>
      </c>
      <c r="AF6" s="223" t="s">
        <v>120</v>
      </c>
      <c r="AG6" s="223" t="s">
        <v>160</v>
      </c>
      <c r="AH6" s="223" t="s">
        <v>161</v>
      </c>
      <c r="AI6" s="223" t="s">
        <v>108</v>
      </c>
      <c r="AJ6" s="223" t="s">
        <v>162</v>
      </c>
      <c r="AK6" s="223" t="s">
        <v>163</v>
      </c>
      <c r="AL6" s="223" t="s">
        <v>130</v>
      </c>
      <c r="AM6" s="223" t="s">
        <v>164</v>
      </c>
      <c r="AN6" s="223" t="s">
        <v>165</v>
      </c>
      <c r="AO6" s="223" t="s">
        <v>135</v>
      </c>
      <c r="AP6" s="78" t="s">
        <v>136</v>
      </c>
      <c r="AQ6" s="78" t="s">
        <v>137</v>
      </c>
      <c r="AR6" s="223" t="s">
        <v>138</v>
      </c>
      <c r="AS6" s="395" t="s">
        <v>14</v>
      </c>
      <c r="AT6" s="395" t="s">
        <v>25</v>
      </c>
      <c r="AU6" s="223" t="s">
        <v>106</v>
      </c>
      <c r="AV6" s="223" t="s">
        <v>107</v>
      </c>
      <c r="AW6" s="223" t="s">
        <v>108</v>
      </c>
      <c r="AX6" s="223" t="s">
        <v>109</v>
      </c>
      <c r="AY6" s="223" t="s">
        <v>110</v>
      </c>
      <c r="AZ6" s="223" t="s">
        <v>158</v>
      </c>
      <c r="BA6" s="223" t="s">
        <v>159</v>
      </c>
      <c r="BB6" s="223" t="s">
        <v>120</v>
      </c>
      <c r="BC6" s="223" t="s">
        <v>160</v>
      </c>
      <c r="BD6" s="223" t="s">
        <v>161</v>
      </c>
      <c r="BE6" s="223" t="s">
        <v>108</v>
      </c>
      <c r="BF6" s="223" t="s">
        <v>162</v>
      </c>
      <c r="BG6" s="223" t="s">
        <v>163</v>
      </c>
      <c r="BH6" s="223" t="s">
        <v>130</v>
      </c>
      <c r="BI6" s="223" t="s">
        <v>164</v>
      </c>
      <c r="BJ6" s="223" t="s">
        <v>165</v>
      </c>
      <c r="BK6" s="223" t="s">
        <v>135</v>
      </c>
      <c r="BL6" s="78" t="s">
        <v>136</v>
      </c>
      <c r="BM6" s="78" t="s">
        <v>137</v>
      </c>
      <c r="BN6" s="223" t="s">
        <v>138</v>
      </c>
      <c r="BO6" s="395" t="s">
        <v>14</v>
      </c>
      <c r="BP6" s="395" t="s">
        <v>25</v>
      </c>
      <c r="BQ6" s="223" t="s">
        <v>106</v>
      </c>
      <c r="BR6" s="223" t="s">
        <v>107</v>
      </c>
      <c r="BS6" s="223" t="s">
        <v>108</v>
      </c>
      <c r="BT6" s="223" t="s">
        <v>109</v>
      </c>
      <c r="BU6" s="223" t="s">
        <v>110</v>
      </c>
      <c r="BV6" s="223" t="s">
        <v>158</v>
      </c>
      <c r="BW6" s="223" t="s">
        <v>159</v>
      </c>
      <c r="BX6" s="223" t="s">
        <v>120</v>
      </c>
      <c r="BY6" s="223" t="s">
        <v>160</v>
      </c>
      <c r="BZ6" s="223" t="s">
        <v>161</v>
      </c>
      <c r="CA6" s="223" t="s">
        <v>108</v>
      </c>
      <c r="CB6" s="223" t="s">
        <v>162</v>
      </c>
      <c r="CC6" s="223" t="s">
        <v>163</v>
      </c>
      <c r="CD6" s="223" t="s">
        <v>130</v>
      </c>
      <c r="CE6" s="223" t="s">
        <v>164</v>
      </c>
      <c r="CF6" s="223" t="s">
        <v>165</v>
      </c>
      <c r="CG6" s="223" t="s">
        <v>135</v>
      </c>
      <c r="CH6" s="78" t="s">
        <v>136</v>
      </c>
      <c r="CI6" s="78" t="s">
        <v>137</v>
      </c>
      <c r="CJ6" s="223" t="s">
        <v>138</v>
      </c>
      <c r="CK6" s="395" t="s">
        <v>14</v>
      </c>
      <c r="CL6" s="395" t="s">
        <v>25</v>
      </c>
      <c r="CM6" s="223" t="s">
        <v>106</v>
      </c>
      <c r="CN6" s="223" t="s">
        <v>107</v>
      </c>
      <c r="CO6" s="223" t="s">
        <v>108</v>
      </c>
      <c r="CP6" s="223" t="s">
        <v>109</v>
      </c>
      <c r="CQ6" s="223" t="s">
        <v>110</v>
      </c>
      <c r="CR6" s="223" t="s">
        <v>158</v>
      </c>
      <c r="CS6" s="223" t="s">
        <v>159</v>
      </c>
      <c r="CT6" s="223" t="s">
        <v>120</v>
      </c>
      <c r="CU6" s="223" t="s">
        <v>160</v>
      </c>
      <c r="CV6" s="223" t="s">
        <v>161</v>
      </c>
      <c r="CW6" s="223" t="s">
        <v>108</v>
      </c>
      <c r="CX6" s="223" t="s">
        <v>162</v>
      </c>
      <c r="CY6" s="223" t="s">
        <v>163</v>
      </c>
      <c r="CZ6" s="223" t="s">
        <v>130</v>
      </c>
      <c r="DA6" s="223" t="s">
        <v>164</v>
      </c>
      <c r="DB6" s="223" t="s">
        <v>165</v>
      </c>
      <c r="DC6" s="223" t="s">
        <v>135</v>
      </c>
      <c r="DD6" s="78" t="s">
        <v>136</v>
      </c>
      <c r="DE6" s="78" t="s">
        <v>137</v>
      </c>
      <c r="DF6" s="223" t="s">
        <v>138</v>
      </c>
      <c r="DG6" s="395" t="s">
        <v>14</v>
      </c>
      <c r="DH6" s="395" t="s">
        <v>25</v>
      </c>
      <c r="DI6" s="223" t="s">
        <v>106</v>
      </c>
      <c r="DJ6" s="223" t="s">
        <v>107</v>
      </c>
      <c r="DK6" s="223" t="s">
        <v>108</v>
      </c>
      <c r="DL6" s="223" t="s">
        <v>109</v>
      </c>
      <c r="DM6" s="223" t="s">
        <v>110</v>
      </c>
      <c r="DN6" s="223" t="s">
        <v>158</v>
      </c>
      <c r="DO6" s="223" t="s">
        <v>159</v>
      </c>
      <c r="DP6" s="223" t="s">
        <v>120</v>
      </c>
      <c r="DQ6" s="223" t="s">
        <v>160</v>
      </c>
      <c r="DR6" s="223" t="s">
        <v>161</v>
      </c>
      <c r="DS6" s="223" t="s">
        <v>108</v>
      </c>
      <c r="DT6" s="223" t="s">
        <v>162</v>
      </c>
      <c r="DU6" s="223" t="s">
        <v>163</v>
      </c>
      <c r="DV6" s="223" t="s">
        <v>130</v>
      </c>
      <c r="DW6" s="223" t="s">
        <v>164</v>
      </c>
      <c r="DX6" s="223" t="s">
        <v>165</v>
      </c>
      <c r="DY6" s="223" t="s">
        <v>135</v>
      </c>
      <c r="DZ6" s="78" t="s">
        <v>136</v>
      </c>
      <c r="EA6" s="78" t="s">
        <v>137</v>
      </c>
      <c r="EB6" s="223" t="s">
        <v>138</v>
      </c>
      <c r="EC6" s="395" t="s">
        <v>14</v>
      </c>
      <c r="ED6" s="395" t="s">
        <v>25</v>
      </c>
      <c r="EE6" s="394"/>
      <c r="EF6" s="394"/>
      <c r="EG6" s="394"/>
      <c r="EH6" s="394"/>
      <c r="EI6" s="376" t="s">
        <v>99</v>
      </c>
      <c r="EJ6" s="376" t="s">
        <v>100</v>
      </c>
      <c r="EK6" s="377" t="s">
        <v>99</v>
      </c>
      <c r="EL6" s="380" t="s">
        <v>100</v>
      </c>
      <c r="EM6" s="380" t="s">
        <v>99</v>
      </c>
      <c r="EN6" s="380" t="s">
        <v>100</v>
      </c>
      <c r="EO6" s="380" t="s">
        <v>99</v>
      </c>
      <c r="EP6" s="380" t="s">
        <v>100</v>
      </c>
      <c r="EQ6" s="380" t="s">
        <v>99</v>
      </c>
      <c r="ER6" s="380" t="s">
        <v>100</v>
      </c>
      <c r="ES6" s="380" t="s">
        <v>285</v>
      </c>
      <c r="ET6" s="380" t="s">
        <v>100</v>
      </c>
      <c r="EU6" s="374"/>
      <c r="EV6" s="374"/>
      <c r="EW6" s="159" t="s">
        <v>188</v>
      </c>
      <c r="EX6" s="159" t="s">
        <v>189</v>
      </c>
      <c r="EY6" s="160" t="s">
        <v>236</v>
      </c>
      <c r="EZ6" s="360" t="s">
        <v>82</v>
      </c>
      <c r="FA6" s="159" t="s">
        <v>188</v>
      </c>
      <c r="FB6" s="159" t="s">
        <v>189</v>
      </c>
      <c r="FC6" s="160" t="s">
        <v>235</v>
      </c>
      <c r="FD6" s="360" t="s">
        <v>82</v>
      </c>
      <c r="FE6" s="412"/>
      <c r="FF6" s="366"/>
      <c r="FG6" s="404" t="s">
        <v>239</v>
      </c>
      <c r="FH6" s="405"/>
      <c r="FI6" s="404" t="s">
        <v>240</v>
      </c>
      <c r="FJ6" s="405"/>
    </row>
    <row r="7" spans="1:166">
      <c r="A7" s="222"/>
      <c r="B7" s="226"/>
      <c r="C7" s="76">
        <f>title!C20</f>
        <v>40</v>
      </c>
      <c r="D7" s="76">
        <f>title!C20</f>
        <v>40</v>
      </c>
      <c r="E7" s="76">
        <f>title!C20</f>
        <v>40</v>
      </c>
      <c r="F7" s="76">
        <f>title!D20</f>
        <v>80</v>
      </c>
      <c r="G7" s="76">
        <f>title!E20</f>
        <v>20</v>
      </c>
      <c r="H7" s="76">
        <f>SUM(E7:F7)</f>
        <v>120</v>
      </c>
      <c r="I7" s="76">
        <v>100</v>
      </c>
      <c r="J7" s="76">
        <v>40</v>
      </c>
      <c r="K7" s="76">
        <f>title!C20</f>
        <v>40</v>
      </c>
      <c r="L7" s="76">
        <f>title!C20</f>
        <v>40</v>
      </c>
      <c r="M7" s="76">
        <f>title!C20</f>
        <v>40</v>
      </c>
      <c r="N7" s="76">
        <f>title!D20</f>
        <v>80</v>
      </c>
      <c r="O7" s="76">
        <f>title!E20</f>
        <v>20</v>
      </c>
      <c r="P7" s="76">
        <f>SUM(M7:N7)</f>
        <v>120</v>
      </c>
      <c r="Q7" s="76">
        <v>100</v>
      </c>
      <c r="R7" s="76">
        <v>60</v>
      </c>
      <c r="S7" s="76">
        <v>100</v>
      </c>
      <c r="T7" s="79">
        <f>title!D20</f>
        <v>80</v>
      </c>
      <c r="U7" s="79">
        <f>title!E20</f>
        <v>20</v>
      </c>
      <c r="V7" s="76">
        <v>100</v>
      </c>
      <c r="W7" s="395"/>
      <c r="X7" s="395"/>
      <c r="Y7" s="76">
        <f>title!C21</f>
        <v>40</v>
      </c>
      <c r="Z7" s="76">
        <f>title!C21</f>
        <v>40</v>
      </c>
      <c r="AA7" s="76">
        <f>title!C21</f>
        <v>40</v>
      </c>
      <c r="AB7" s="76">
        <f>title!D21</f>
        <v>80</v>
      </c>
      <c r="AC7" s="76">
        <f>title!E21</f>
        <v>20</v>
      </c>
      <c r="AD7" s="76">
        <f>SUM(AA7:AB7)</f>
        <v>120</v>
      </c>
      <c r="AE7" s="76">
        <v>100</v>
      </c>
      <c r="AF7" s="76">
        <v>40</v>
      </c>
      <c r="AG7" s="76">
        <f>title!C21</f>
        <v>40</v>
      </c>
      <c r="AH7" s="76">
        <f>title!C21</f>
        <v>40</v>
      </c>
      <c r="AI7" s="76">
        <f>title!C21</f>
        <v>40</v>
      </c>
      <c r="AJ7" s="76">
        <f>title!D21</f>
        <v>80</v>
      </c>
      <c r="AK7" s="76">
        <f>title!E21</f>
        <v>20</v>
      </c>
      <c r="AL7" s="76">
        <f>SUM(AI7:AJ7)</f>
        <v>120</v>
      </c>
      <c r="AM7" s="76">
        <v>100</v>
      </c>
      <c r="AN7" s="76">
        <v>60</v>
      </c>
      <c r="AO7" s="76">
        <v>100</v>
      </c>
      <c r="AP7" s="79">
        <f>title!D21</f>
        <v>80</v>
      </c>
      <c r="AQ7" s="79">
        <f>title!E21</f>
        <v>20</v>
      </c>
      <c r="AR7" s="76">
        <v>100</v>
      </c>
      <c r="AS7" s="395"/>
      <c r="AT7" s="395"/>
      <c r="AU7" s="76">
        <f>title!C22</f>
        <v>40</v>
      </c>
      <c r="AV7" s="76">
        <f>title!C22</f>
        <v>40</v>
      </c>
      <c r="AW7" s="76">
        <f>title!C22</f>
        <v>40</v>
      </c>
      <c r="AX7" s="76">
        <f>title!D22</f>
        <v>70</v>
      </c>
      <c r="AY7" s="76">
        <f>title!E22</f>
        <v>30</v>
      </c>
      <c r="AZ7" s="76">
        <f>SUM(AW7:AX7)</f>
        <v>110</v>
      </c>
      <c r="BA7" s="76">
        <v>100</v>
      </c>
      <c r="BB7" s="76">
        <v>40</v>
      </c>
      <c r="BC7" s="76">
        <f>title!C22</f>
        <v>40</v>
      </c>
      <c r="BD7" s="76">
        <f>title!C22</f>
        <v>40</v>
      </c>
      <c r="BE7" s="76">
        <f>title!C22</f>
        <v>40</v>
      </c>
      <c r="BF7" s="76">
        <f>title!D22</f>
        <v>70</v>
      </c>
      <c r="BG7" s="76">
        <f>title!E22</f>
        <v>30</v>
      </c>
      <c r="BH7" s="76">
        <f>SUM(BE7:BF7)</f>
        <v>110</v>
      </c>
      <c r="BI7" s="76">
        <v>100</v>
      </c>
      <c r="BJ7" s="76">
        <v>60</v>
      </c>
      <c r="BK7" s="76">
        <v>100</v>
      </c>
      <c r="BL7" s="79">
        <f>title!D22</f>
        <v>70</v>
      </c>
      <c r="BM7" s="79">
        <f>title!E22</f>
        <v>30</v>
      </c>
      <c r="BN7" s="76">
        <v>100</v>
      </c>
      <c r="BO7" s="395"/>
      <c r="BP7" s="395"/>
      <c r="BQ7" s="76">
        <f>title!C23</f>
        <v>40</v>
      </c>
      <c r="BR7" s="76">
        <f>title!C23</f>
        <v>40</v>
      </c>
      <c r="BS7" s="76">
        <f>title!C23</f>
        <v>40</v>
      </c>
      <c r="BT7" s="76">
        <f>title!D23</f>
        <v>80</v>
      </c>
      <c r="BU7" s="76">
        <f>title!E23</f>
        <v>20</v>
      </c>
      <c r="BV7" s="76">
        <f>SUM(BS7:BT7)</f>
        <v>120</v>
      </c>
      <c r="BW7" s="76">
        <v>100</v>
      </c>
      <c r="BX7" s="76">
        <v>40</v>
      </c>
      <c r="BY7" s="76">
        <f>title!C23</f>
        <v>40</v>
      </c>
      <c r="BZ7" s="76">
        <f>title!C23</f>
        <v>40</v>
      </c>
      <c r="CA7" s="76">
        <f>title!C23</f>
        <v>40</v>
      </c>
      <c r="CB7" s="76">
        <f>title!D23</f>
        <v>80</v>
      </c>
      <c r="CC7" s="76">
        <f>title!E23</f>
        <v>20</v>
      </c>
      <c r="CD7" s="76">
        <f>SUM(CA7:CB7)</f>
        <v>120</v>
      </c>
      <c r="CE7" s="76">
        <v>100</v>
      </c>
      <c r="CF7" s="76">
        <v>60</v>
      </c>
      <c r="CG7" s="76">
        <v>100</v>
      </c>
      <c r="CH7" s="79">
        <f>title!D23</f>
        <v>80</v>
      </c>
      <c r="CI7" s="79">
        <f>title!E23</f>
        <v>20</v>
      </c>
      <c r="CJ7" s="76">
        <v>100</v>
      </c>
      <c r="CK7" s="395"/>
      <c r="CL7" s="395"/>
      <c r="CM7" s="76">
        <f>title!C24</f>
        <v>40</v>
      </c>
      <c r="CN7" s="76">
        <f>title!C24</f>
        <v>40</v>
      </c>
      <c r="CO7" s="76">
        <f>title!C24</f>
        <v>40</v>
      </c>
      <c r="CP7" s="76">
        <f>title!D24</f>
        <v>80</v>
      </c>
      <c r="CQ7" s="76">
        <f>title!E24</f>
        <v>20</v>
      </c>
      <c r="CR7" s="76">
        <f>SUM(CO7:CP7)</f>
        <v>120</v>
      </c>
      <c r="CS7" s="76">
        <v>100</v>
      </c>
      <c r="CT7" s="76">
        <v>40</v>
      </c>
      <c r="CU7" s="76">
        <f>title!C24</f>
        <v>40</v>
      </c>
      <c r="CV7" s="76">
        <f>title!C24</f>
        <v>40</v>
      </c>
      <c r="CW7" s="76">
        <f>title!C24</f>
        <v>40</v>
      </c>
      <c r="CX7" s="76">
        <f>title!D24</f>
        <v>80</v>
      </c>
      <c r="CY7" s="76">
        <f>title!E24</f>
        <v>20</v>
      </c>
      <c r="CZ7" s="76">
        <f>SUM(CW7:CX7)</f>
        <v>120</v>
      </c>
      <c r="DA7" s="76">
        <v>100</v>
      </c>
      <c r="DB7" s="76">
        <v>60</v>
      </c>
      <c r="DC7" s="76">
        <v>100</v>
      </c>
      <c r="DD7" s="79">
        <f>title!D24</f>
        <v>80</v>
      </c>
      <c r="DE7" s="79">
        <f>title!E24</f>
        <v>20</v>
      </c>
      <c r="DF7" s="76">
        <v>100</v>
      </c>
      <c r="DG7" s="395"/>
      <c r="DH7" s="395"/>
      <c r="DI7" s="76">
        <f>title!C25</f>
        <v>0</v>
      </c>
      <c r="DJ7" s="76">
        <f>title!C25</f>
        <v>0</v>
      </c>
      <c r="DK7" s="76">
        <f>title!C25</f>
        <v>0</v>
      </c>
      <c r="DL7" s="76">
        <f>title!D25</f>
        <v>0</v>
      </c>
      <c r="DM7" s="76">
        <f>title!E25</f>
        <v>0</v>
      </c>
      <c r="DN7" s="76">
        <f>SUM(DK7:DL7)</f>
        <v>0</v>
      </c>
      <c r="DO7" s="76">
        <v>100</v>
      </c>
      <c r="DP7" s="76">
        <v>40</v>
      </c>
      <c r="DQ7" s="76">
        <f>title!C25</f>
        <v>0</v>
      </c>
      <c r="DR7" s="76">
        <f>title!C25</f>
        <v>0</v>
      </c>
      <c r="DS7" s="76">
        <f>title!C25</f>
        <v>0</v>
      </c>
      <c r="DT7" s="76">
        <f>title!D25</f>
        <v>0</v>
      </c>
      <c r="DU7" s="76">
        <f>title!E25</f>
        <v>0</v>
      </c>
      <c r="DV7" s="76">
        <f>SUM(DS7:DT7)</f>
        <v>0</v>
      </c>
      <c r="DW7" s="76">
        <v>100</v>
      </c>
      <c r="DX7" s="76">
        <v>60</v>
      </c>
      <c r="DY7" s="76">
        <v>100</v>
      </c>
      <c r="DZ7" s="79">
        <f>title!D25</f>
        <v>0</v>
      </c>
      <c r="EA7" s="79">
        <f>title!E25</f>
        <v>0</v>
      </c>
      <c r="EB7" s="76">
        <v>100</v>
      </c>
      <c r="EC7" s="395"/>
      <c r="ED7" s="395"/>
      <c r="EE7" s="394"/>
      <c r="EF7" s="394"/>
      <c r="EG7" s="394"/>
      <c r="EH7" s="394"/>
      <c r="EI7" s="376"/>
      <c r="EJ7" s="376"/>
      <c r="EK7" s="378"/>
      <c r="EL7" s="381"/>
      <c r="EM7" s="381"/>
      <c r="EN7" s="381"/>
      <c r="EO7" s="381"/>
      <c r="EP7" s="381"/>
      <c r="EQ7" s="381"/>
      <c r="ER7" s="381"/>
      <c r="ES7" s="381"/>
      <c r="ET7" s="381"/>
      <c r="EU7" s="374"/>
      <c r="EV7" s="374"/>
      <c r="EZ7" s="361"/>
      <c r="FD7" s="361"/>
      <c r="FF7" s="361"/>
      <c r="FG7" s="406" t="s">
        <v>5</v>
      </c>
      <c r="FH7" s="406" t="s">
        <v>6</v>
      </c>
      <c r="FI7" s="406" t="s">
        <v>5</v>
      </c>
      <c r="FJ7" s="406" t="s">
        <v>6</v>
      </c>
    </row>
    <row r="8" spans="1:166" s="228" customFormat="1">
      <c r="A8" s="227"/>
      <c r="B8" s="228" t="s">
        <v>114</v>
      </c>
      <c r="C8" s="100" t="s">
        <v>115</v>
      </c>
      <c r="D8" s="100" t="s">
        <v>116</v>
      </c>
      <c r="E8" s="100" t="s">
        <v>67</v>
      </c>
      <c r="F8" s="100" t="s">
        <v>117</v>
      </c>
      <c r="G8" s="100" t="s">
        <v>118</v>
      </c>
      <c r="H8" s="100" t="s">
        <v>119</v>
      </c>
      <c r="I8" s="100" t="s">
        <v>121</v>
      </c>
      <c r="J8" s="100" t="s">
        <v>122</v>
      </c>
      <c r="K8" s="100" t="s">
        <v>123</v>
      </c>
      <c r="L8" s="100" t="s">
        <v>124</v>
      </c>
      <c r="M8" s="100" t="s">
        <v>125</v>
      </c>
      <c r="N8" s="100" t="s">
        <v>126</v>
      </c>
      <c r="O8" s="100" t="s">
        <v>127</v>
      </c>
      <c r="P8" s="100" t="s">
        <v>128</v>
      </c>
      <c r="Q8" s="100" t="s">
        <v>129</v>
      </c>
      <c r="R8" s="100" t="s">
        <v>131</v>
      </c>
      <c r="S8" s="100" t="s">
        <v>132</v>
      </c>
      <c r="T8" s="92" t="s">
        <v>133</v>
      </c>
      <c r="U8" s="92" t="s">
        <v>134</v>
      </c>
      <c r="V8" s="100" t="s">
        <v>141</v>
      </c>
      <c r="W8" s="100" t="s">
        <v>142</v>
      </c>
      <c r="X8" s="100" t="s">
        <v>143</v>
      </c>
      <c r="Y8" s="100" t="s">
        <v>115</v>
      </c>
      <c r="Z8" s="100" t="s">
        <v>116</v>
      </c>
      <c r="AA8" s="100" t="s">
        <v>67</v>
      </c>
      <c r="AB8" s="100" t="s">
        <v>117</v>
      </c>
      <c r="AC8" s="100" t="s">
        <v>118</v>
      </c>
      <c r="AD8" s="100" t="s">
        <v>119</v>
      </c>
      <c r="AE8" s="100" t="s">
        <v>121</v>
      </c>
      <c r="AF8" s="100" t="s">
        <v>122</v>
      </c>
      <c r="AG8" s="100" t="s">
        <v>123</v>
      </c>
      <c r="AH8" s="100" t="s">
        <v>124</v>
      </c>
      <c r="AI8" s="100" t="s">
        <v>125</v>
      </c>
      <c r="AJ8" s="100" t="s">
        <v>126</v>
      </c>
      <c r="AK8" s="100" t="s">
        <v>127</v>
      </c>
      <c r="AL8" s="100" t="s">
        <v>128</v>
      </c>
      <c r="AM8" s="100" t="s">
        <v>129</v>
      </c>
      <c r="AN8" s="100" t="s">
        <v>131</v>
      </c>
      <c r="AO8" s="100" t="s">
        <v>132</v>
      </c>
      <c r="AP8" s="92" t="s">
        <v>133</v>
      </c>
      <c r="AQ8" s="92" t="s">
        <v>134</v>
      </c>
      <c r="AR8" s="100" t="s">
        <v>141</v>
      </c>
      <c r="AS8" s="100" t="s">
        <v>142</v>
      </c>
      <c r="AT8" s="100" t="s">
        <v>143</v>
      </c>
      <c r="AU8" s="100" t="s">
        <v>115</v>
      </c>
      <c r="AV8" s="100" t="s">
        <v>116</v>
      </c>
      <c r="AW8" s="100" t="s">
        <v>67</v>
      </c>
      <c r="AX8" s="100" t="s">
        <v>117</v>
      </c>
      <c r="AY8" s="100" t="s">
        <v>118</v>
      </c>
      <c r="AZ8" s="100" t="s">
        <v>119</v>
      </c>
      <c r="BA8" s="100" t="s">
        <v>121</v>
      </c>
      <c r="BB8" s="100" t="s">
        <v>122</v>
      </c>
      <c r="BC8" s="100" t="s">
        <v>123</v>
      </c>
      <c r="BD8" s="100" t="s">
        <v>124</v>
      </c>
      <c r="BE8" s="100" t="s">
        <v>125</v>
      </c>
      <c r="BF8" s="100" t="s">
        <v>126</v>
      </c>
      <c r="BG8" s="100" t="s">
        <v>127</v>
      </c>
      <c r="BH8" s="100" t="s">
        <v>128</v>
      </c>
      <c r="BI8" s="100" t="s">
        <v>129</v>
      </c>
      <c r="BJ8" s="100" t="s">
        <v>131</v>
      </c>
      <c r="BK8" s="100" t="s">
        <v>132</v>
      </c>
      <c r="BL8" s="92" t="s">
        <v>133</v>
      </c>
      <c r="BM8" s="92" t="s">
        <v>134</v>
      </c>
      <c r="BN8" s="100" t="s">
        <v>141</v>
      </c>
      <c r="BO8" s="100" t="s">
        <v>142</v>
      </c>
      <c r="BP8" s="100" t="s">
        <v>143</v>
      </c>
      <c r="BQ8" s="100" t="s">
        <v>115</v>
      </c>
      <c r="BR8" s="100" t="s">
        <v>116</v>
      </c>
      <c r="BS8" s="100" t="s">
        <v>67</v>
      </c>
      <c r="BT8" s="100" t="s">
        <v>117</v>
      </c>
      <c r="BU8" s="100" t="s">
        <v>118</v>
      </c>
      <c r="BV8" s="100" t="s">
        <v>119</v>
      </c>
      <c r="BW8" s="100" t="s">
        <v>121</v>
      </c>
      <c r="BX8" s="100" t="s">
        <v>122</v>
      </c>
      <c r="BY8" s="100" t="s">
        <v>123</v>
      </c>
      <c r="BZ8" s="100" t="s">
        <v>124</v>
      </c>
      <c r="CA8" s="100" t="s">
        <v>125</v>
      </c>
      <c r="CB8" s="100" t="s">
        <v>126</v>
      </c>
      <c r="CC8" s="100" t="s">
        <v>127</v>
      </c>
      <c r="CD8" s="100" t="s">
        <v>128</v>
      </c>
      <c r="CE8" s="100" t="s">
        <v>129</v>
      </c>
      <c r="CF8" s="100" t="s">
        <v>131</v>
      </c>
      <c r="CG8" s="100" t="s">
        <v>132</v>
      </c>
      <c r="CH8" s="92" t="s">
        <v>133</v>
      </c>
      <c r="CI8" s="92" t="s">
        <v>134</v>
      </c>
      <c r="CJ8" s="100" t="s">
        <v>141</v>
      </c>
      <c r="CK8" s="100" t="s">
        <v>142</v>
      </c>
      <c r="CL8" s="100" t="s">
        <v>143</v>
      </c>
      <c r="CM8" s="100" t="s">
        <v>115</v>
      </c>
      <c r="CN8" s="100" t="s">
        <v>116</v>
      </c>
      <c r="CO8" s="100" t="s">
        <v>67</v>
      </c>
      <c r="CP8" s="100" t="s">
        <v>117</v>
      </c>
      <c r="CQ8" s="100" t="s">
        <v>118</v>
      </c>
      <c r="CR8" s="100" t="s">
        <v>119</v>
      </c>
      <c r="CS8" s="100" t="s">
        <v>121</v>
      </c>
      <c r="CT8" s="100" t="s">
        <v>122</v>
      </c>
      <c r="CU8" s="100" t="s">
        <v>123</v>
      </c>
      <c r="CV8" s="100" t="s">
        <v>124</v>
      </c>
      <c r="CW8" s="100" t="s">
        <v>125</v>
      </c>
      <c r="CX8" s="100" t="s">
        <v>126</v>
      </c>
      <c r="CY8" s="100" t="s">
        <v>127</v>
      </c>
      <c r="CZ8" s="100" t="s">
        <v>128</v>
      </c>
      <c r="DA8" s="100" t="s">
        <v>129</v>
      </c>
      <c r="DB8" s="100" t="s">
        <v>131</v>
      </c>
      <c r="DC8" s="100" t="s">
        <v>132</v>
      </c>
      <c r="DD8" s="92" t="s">
        <v>133</v>
      </c>
      <c r="DE8" s="92" t="s">
        <v>134</v>
      </c>
      <c r="DF8" s="100" t="s">
        <v>141</v>
      </c>
      <c r="DG8" s="100" t="s">
        <v>142</v>
      </c>
      <c r="DH8" s="100" t="s">
        <v>143</v>
      </c>
      <c r="DI8" s="100" t="s">
        <v>115</v>
      </c>
      <c r="DJ8" s="100" t="s">
        <v>116</v>
      </c>
      <c r="DK8" s="100" t="s">
        <v>67</v>
      </c>
      <c r="DL8" s="100" t="s">
        <v>117</v>
      </c>
      <c r="DM8" s="100" t="s">
        <v>118</v>
      </c>
      <c r="DN8" s="100" t="s">
        <v>119</v>
      </c>
      <c r="DO8" s="100" t="s">
        <v>121</v>
      </c>
      <c r="DP8" s="100" t="s">
        <v>122</v>
      </c>
      <c r="DQ8" s="100" t="s">
        <v>123</v>
      </c>
      <c r="DR8" s="100" t="s">
        <v>124</v>
      </c>
      <c r="DS8" s="100" t="s">
        <v>125</v>
      </c>
      <c r="DT8" s="100" t="s">
        <v>126</v>
      </c>
      <c r="DU8" s="100" t="s">
        <v>127</v>
      </c>
      <c r="DV8" s="100" t="s">
        <v>128</v>
      </c>
      <c r="DW8" s="100" t="s">
        <v>129</v>
      </c>
      <c r="DX8" s="100" t="s">
        <v>131</v>
      </c>
      <c r="DY8" s="100" t="s">
        <v>132</v>
      </c>
      <c r="DZ8" s="92" t="s">
        <v>133</v>
      </c>
      <c r="EA8" s="92" t="s">
        <v>134</v>
      </c>
      <c r="EB8" s="100" t="s">
        <v>141</v>
      </c>
      <c r="EC8" s="100" t="s">
        <v>142</v>
      </c>
      <c r="ED8" s="100" t="s">
        <v>143</v>
      </c>
      <c r="EE8" s="394"/>
      <c r="EF8" s="394"/>
      <c r="EG8" s="394"/>
      <c r="EH8" s="394"/>
      <c r="EI8" s="376"/>
      <c r="EJ8" s="376"/>
      <c r="EK8" s="379"/>
      <c r="EL8" s="382"/>
      <c r="EM8" s="382"/>
      <c r="EN8" s="382"/>
      <c r="EO8" s="382"/>
      <c r="EP8" s="382"/>
      <c r="EQ8" s="382"/>
      <c r="ER8" s="382"/>
      <c r="ES8" s="382"/>
      <c r="ET8" s="382"/>
      <c r="EU8" s="375"/>
      <c r="EV8" s="375"/>
      <c r="EW8" s="161">
        <v>15</v>
      </c>
      <c r="EX8" s="161">
        <v>35</v>
      </c>
      <c r="EY8" s="161">
        <v>50</v>
      </c>
      <c r="FA8" s="161">
        <v>15</v>
      </c>
      <c r="FB8" s="161">
        <v>35</v>
      </c>
      <c r="FC8" s="161">
        <v>50</v>
      </c>
      <c r="FE8" s="162">
        <v>100</v>
      </c>
      <c r="FG8" s="407"/>
      <c r="FH8" s="407"/>
      <c r="FI8" s="407"/>
      <c r="FJ8" s="407"/>
    </row>
    <row r="9" spans="1:166" s="40" customFormat="1" ht="14.25" customHeight="1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>
        <v>8</v>
      </c>
      <c r="I9" s="53">
        <v>9</v>
      </c>
      <c r="J9" s="53">
        <v>10</v>
      </c>
      <c r="K9" s="53">
        <v>11</v>
      </c>
      <c r="L9" s="53">
        <v>12</v>
      </c>
      <c r="M9" s="53">
        <v>13</v>
      </c>
      <c r="N9" s="53">
        <v>14</v>
      </c>
      <c r="O9" s="53">
        <v>15</v>
      </c>
      <c r="P9" s="53">
        <v>16</v>
      </c>
      <c r="Q9" s="53">
        <v>17</v>
      </c>
      <c r="R9" s="53">
        <v>18</v>
      </c>
      <c r="S9" s="53">
        <v>19</v>
      </c>
      <c r="T9" s="53">
        <v>20</v>
      </c>
      <c r="U9" s="53">
        <v>21</v>
      </c>
      <c r="V9" s="53">
        <v>22</v>
      </c>
      <c r="W9" s="53">
        <v>23</v>
      </c>
      <c r="X9" s="53">
        <v>24</v>
      </c>
      <c r="Y9" s="53">
        <v>25</v>
      </c>
      <c r="Z9" s="53">
        <v>26</v>
      </c>
      <c r="AA9" s="53">
        <v>27</v>
      </c>
      <c r="AB9" s="53">
        <v>28</v>
      </c>
      <c r="AC9" s="53">
        <v>29</v>
      </c>
      <c r="AD9" s="53">
        <v>30</v>
      </c>
      <c r="AE9" s="53">
        <v>31</v>
      </c>
      <c r="AF9" s="53">
        <v>32</v>
      </c>
      <c r="AG9" s="53">
        <v>33</v>
      </c>
      <c r="AH9" s="53">
        <v>34</v>
      </c>
      <c r="AI9" s="53">
        <v>35</v>
      </c>
      <c r="AJ9" s="53">
        <v>36</v>
      </c>
      <c r="AK9" s="53">
        <v>37</v>
      </c>
      <c r="AL9" s="53">
        <v>38</v>
      </c>
      <c r="AM9" s="53">
        <v>39</v>
      </c>
      <c r="AN9" s="53">
        <v>40</v>
      </c>
      <c r="AO9" s="53">
        <v>41</v>
      </c>
      <c r="AP9" s="53">
        <v>42</v>
      </c>
      <c r="AQ9" s="53">
        <v>43</v>
      </c>
      <c r="AR9" s="53">
        <v>44</v>
      </c>
      <c r="AS9" s="53">
        <v>45</v>
      </c>
      <c r="AT9" s="53">
        <v>46</v>
      </c>
      <c r="AU9" s="53">
        <v>47</v>
      </c>
      <c r="AV9" s="53">
        <v>48</v>
      </c>
      <c r="AW9" s="53">
        <v>49</v>
      </c>
      <c r="AX9" s="53">
        <v>50</v>
      </c>
      <c r="AY9" s="53">
        <v>51</v>
      </c>
      <c r="AZ9" s="53">
        <v>52</v>
      </c>
      <c r="BA9" s="53">
        <v>53</v>
      </c>
      <c r="BB9" s="53">
        <v>54</v>
      </c>
      <c r="BC9" s="53">
        <v>55</v>
      </c>
      <c r="BD9" s="53">
        <v>56</v>
      </c>
      <c r="BE9" s="53">
        <v>57</v>
      </c>
      <c r="BF9" s="53">
        <v>58</v>
      </c>
      <c r="BG9" s="53">
        <v>59</v>
      </c>
      <c r="BH9" s="53">
        <v>60</v>
      </c>
      <c r="BI9" s="53">
        <v>61</v>
      </c>
      <c r="BJ9" s="53">
        <v>62</v>
      </c>
      <c r="BK9" s="53">
        <v>63</v>
      </c>
      <c r="BL9" s="53">
        <v>64</v>
      </c>
      <c r="BM9" s="53">
        <v>65</v>
      </c>
      <c r="BN9" s="53">
        <v>66</v>
      </c>
      <c r="BO9" s="53">
        <v>67</v>
      </c>
      <c r="BP9" s="53">
        <v>68</v>
      </c>
      <c r="BQ9" s="53">
        <v>69</v>
      </c>
      <c r="BR9" s="53">
        <v>70</v>
      </c>
      <c r="BS9" s="53">
        <v>71</v>
      </c>
      <c r="BT9" s="53">
        <v>72</v>
      </c>
      <c r="BU9" s="53">
        <v>73</v>
      </c>
      <c r="BV9" s="53">
        <v>74</v>
      </c>
      <c r="BW9" s="53">
        <v>75</v>
      </c>
      <c r="BX9" s="53">
        <v>76</v>
      </c>
      <c r="BY9" s="53">
        <v>77</v>
      </c>
      <c r="BZ9" s="53">
        <v>78</v>
      </c>
      <c r="CA9" s="53">
        <v>79</v>
      </c>
      <c r="CB9" s="53">
        <v>80</v>
      </c>
      <c r="CC9" s="53">
        <v>81</v>
      </c>
      <c r="CD9" s="53">
        <v>82</v>
      </c>
      <c r="CE9" s="53">
        <v>83</v>
      </c>
      <c r="CF9" s="53">
        <v>84</v>
      </c>
      <c r="CG9" s="53">
        <v>85</v>
      </c>
      <c r="CH9" s="53">
        <v>86</v>
      </c>
      <c r="CI9" s="53">
        <v>87</v>
      </c>
      <c r="CJ9" s="53">
        <v>88</v>
      </c>
      <c r="CK9" s="53">
        <v>89</v>
      </c>
      <c r="CL9" s="53">
        <v>90</v>
      </c>
      <c r="CM9" s="53">
        <v>91</v>
      </c>
      <c r="CN9" s="53">
        <v>92</v>
      </c>
      <c r="CO9" s="53">
        <v>93</v>
      </c>
      <c r="CP9" s="53">
        <v>94</v>
      </c>
      <c r="CQ9" s="53">
        <v>95</v>
      </c>
      <c r="CR9" s="53">
        <v>96</v>
      </c>
      <c r="CS9" s="53">
        <v>97</v>
      </c>
      <c r="CT9" s="53">
        <v>98</v>
      </c>
      <c r="CU9" s="53">
        <v>99</v>
      </c>
      <c r="CV9" s="53">
        <v>100</v>
      </c>
      <c r="CW9" s="53">
        <v>101</v>
      </c>
      <c r="CX9" s="53">
        <v>102</v>
      </c>
      <c r="CY9" s="53">
        <v>103</v>
      </c>
      <c r="CZ9" s="53">
        <v>104</v>
      </c>
      <c r="DA9" s="53">
        <v>105</v>
      </c>
      <c r="DB9" s="53">
        <v>106</v>
      </c>
      <c r="DC9" s="53">
        <v>107</v>
      </c>
      <c r="DD9" s="53">
        <v>108</v>
      </c>
      <c r="DE9" s="53">
        <v>109</v>
      </c>
      <c r="DF9" s="53">
        <v>110</v>
      </c>
      <c r="DG9" s="53">
        <v>111</v>
      </c>
      <c r="DH9" s="53">
        <v>112</v>
      </c>
      <c r="DI9" s="53">
        <v>113</v>
      </c>
      <c r="DJ9" s="53">
        <v>114</v>
      </c>
      <c r="DK9" s="53">
        <v>115</v>
      </c>
      <c r="DL9" s="53">
        <v>116</v>
      </c>
      <c r="DM9" s="53">
        <v>117</v>
      </c>
      <c r="DN9" s="53">
        <v>118</v>
      </c>
      <c r="DO9" s="53">
        <v>119</v>
      </c>
      <c r="DP9" s="53">
        <v>120</v>
      </c>
      <c r="DQ9" s="53">
        <v>121</v>
      </c>
      <c r="DR9" s="53">
        <v>122</v>
      </c>
      <c r="DS9" s="53">
        <v>123</v>
      </c>
      <c r="DT9" s="53">
        <v>124</v>
      </c>
      <c r="DU9" s="53">
        <v>125</v>
      </c>
      <c r="DV9" s="53">
        <v>126</v>
      </c>
      <c r="DW9" s="53">
        <v>127</v>
      </c>
      <c r="DX9" s="53">
        <v>128</v>
      </c>
      <c r="DY9" s="53">
        <v>129</v>
      </c>
      <c r="DZ9" s="53">
        <v>130</v>
      </c>
      <c r="EA9" s="53">
        <v>131</v>
      </c>
      <c r="EB9" s="53">
        <v>132</v>
      </c>
      <c r="EC9" s="53">
        <v>133</v>
      </c>
      <c r="ED9" s="53">
        <v>134</v>
      </c>
      <c r="EE9" s="53">
        <v>135</v>
      </c>
      <c r="EF9" s="53">
        <v>136</v>
      </c>
      <c r="EG9" s="53">
        <v>137</v>
      </c>
      <c r="EH9" s="53">
        <v>138</v>
      </c>
      <c r="EI9" s="53">
        <v>139</v>
      </c>
      <c r="EJ9" s="53">
        <v>140</v>
      </c>
      <c r="EK9" s="53">
        <v>141</v>
      </c>
      <c r="EL9" s="53">
        <v>142</v>
      </c>
      <c r="EM9" s="53">
        <v>143</v>
      </c>
      <c r="EN9" s="53">
        <v>144</v>
      </c>
      <c r="EO9" s="53">
        <v>145</v>
      </c>
      <c r="EP9" s="53">
        <v>146</v>
      </c>
      <c r="EQ9" s="53">
        <v>147</v>
      </c>
      <c r="ER9" s="53">
        <v>148</v>
      </c>
      <c r="ES9" s="53">
        <v>149</v>
      </c>
      <c r="ET9" s="53">
        <v>150</v>
      </c>
      <c r="EU9" s="53">
        <v>151</v>
      </c>
      <c r="EV9" s="53">
        <v>152</v>
      </c>
      <c r="EW9" s="53">
        <v>153</v>
      </c>
      <c r="EX9" s="53">
        <v>154</v>
      </c>
      <c r="EY9" s="53">
        <v>155</v>
      </c>
      <c r="EZ9" s="53">
        <v>156</v>
      </c>
      <c r="FA9" s="53">
        <v>157</v>
      </c>
      <c r="FB9" s="53">
        <v>158</v>
      </c>
      <c r="FC9" s="53">
        <v>159</v>
      </c>
      <c r="FD9" s="53">
        <v>160</v>
      </c>
      <c r="FE9" s="53">
        <v>161</v>
      </c>
      <c r="FF9" s="53">
        <v>162</v>
      </c>
      <c r="FG9" s="53">
        <v>163</v>
      </c>
      <c r="FH9" s="53">
        <v>164</v>
      </c>
      <c r="FI9" s="53">
        <v>165</v>
      </c>
      <c r="FJ9" s="53">
        <v>166</v>
      </c>
    </row>
    <row r="10" spans="1:166">
      <c r="A10" s="1">
        <f>biodata!A9</f>
        <v>1</v>
      </c>
      <c r="B10" s="1" t="str">
        <f>IF(biodata!D9&lt;&gt;"",biodata!D9,"")</f>
        <v>a</v>
      </c>
      <c r="C10" s="1">
        <f>IF('ut1'!C5&lt;&gt;"",'ut1'!C5,"")</f>
        <v>40</v>
      </c>
      <c r="D10" s="1">
        <f>IF('ut2'!C5&lt;&gt;"",'ut2'!C5,"")</f>
        <v>40</v>
      </c>
      <c r="E10" s="1">
        <f>IF(C10&lt;&gt;"",IF(D10&lt;&gt;"",MAX(C10,D10),""),"")</f>
        <v>40</v>
      </c>
      <c r="F10" s="1">
        <f>IF('TT-1'!C5&lt;&gt;"",'TT-1'!C5,"")</f>
        <v>80</v>
      </c>
      <c r="G10" s="1">
        <f>IF('TT-1'!D5&lt;&gt;"",'TT-1'!D5,"")</f>
        <v>20</v>
      </c>
      <c r="H10" s="1">
        <f>IF(E10&lt;&gt;"", IF(F10&lt;&gt;"",SUM(E10,F10),""),"")</f>
        <v>120</v>
      </c>
      <c r="I10" s="262">
        <f>IF(H10&lt;&gt;"",ROUND((H10*100)/$H$7,0),"")</f>
        <v>100</v>
      </c>
      <c r="J10" s="1">
        <f>IF(I10&lt;&gt;"",ROUND((I10*40)/100,0),"")</f>
        <v>40</v>
      </c>
      <c r="K10" s="1">
        <f>IF('ut3'!C5&lt;&gt;"",'ut3'!C5,"")</f>
        <v>40</v>
      </c>
      <c r="L10" s="1">
        <f>IF('ut4'!C5&lt;&gt;"",'ut4'!C5,"")</f>
        <v>40</v>
      </c>
      <c r="M10" s="1">
        <f>IF(K10&lt;&gt;"",IF(L10&lt;&gt;"",MAX(K10,L10),""),"")</f>
        <v>40</v>
      </c>
      <c r="N10" s="1">
        <f>IF('TT-2'!C5&lt;&gt;"",'TT-2'!C5,"")</f>
        <v>80</v>
      </c>
      <c r="O10" s="1">
        <f>IF('TT-2'!D5&lt;&gt;"",'TT-2'!D5,"")</f>
        <v>20</v>
      </c>
      <c r="P10" s="229">
        <f>IF(M10&lt;&gt;"", IF(N10&lt;&gt;"",SUM(M10,N10),""),"")</f>
        <v>120</v>
      </c>
      <c r="Q10" s="262">
        <f>IF(P10&lt;&gt;"",ROUND((P10*100)/$P$7,0),"")</f>
        <v>100</v>
      </c>
      <c r="R10" s="1">
        <f>IF(Q10&lt;&gt;"",ROUND((Q10*60)/100,0),"")</f>
        <v>60</v>
      </c>
      <c r="S10" s="1">
        <f>IF(J10&lt;&gt;"",IF(R10&lt;&gt;"",SUM(J10,R10),""),"")</f>
        <v>100</v>
      </c>
      <c r="T10" s="263">
        <f>IF(S10&lt;&gt;"",ROUND((S10*$T$7)/100,0),"")</f>
        <v>80</v>
      </c>
      <c r="U10" s="80">
        <f>IF(G10&lt;&gt;"",IF(O10&lt;&gt;"",AVERAGE(G10,O10),""),"")</f>
        <v>20</v>
      </c>
      <c r="V10" s="1">
        <f>IF(S10&lt;&gt;"",IF(T10&lt;&gt;"",SUM(T10,U10),""),"")</f>
        <v>100</v>
      </c>
      <c r="W10" s="1" t="str">
        <f>IF(V10="","",IF(V10&gt;=91,"A1",IF(V10&gt;=81,"A2",IF(V10&gt;=71,"B1",IF(V10&gt;=61,"B2",IF(V10&gt;=51,"C1",IF(V10&gt;=41,"C2",IF(V10&gt;=33,"D","E"))))))))</f>
        <v>A1</v>
      </c>
      <c r="X10" s="1">
        <f>IF(V10&lt;&gt;"",RANK(V10,$V$10:$V$54,0),"")</f>
        <v>1</v>
      </c>
      <c r="Y10" s="229">
        <f>IF('ut1'!D5&lt;&gt;"",'ut1'!D5,"")</f>
        <v>40</v>
      </c>
      <c r="Z10" s="1">
        <f>IF('ut2'!D5&lt;&gt;"",'ut2'!D5,"")</f>
        <v>40</v>
      </c>
      <c r="AA10" s="1">
        <f>IF(Y10&lt;&gt;"",IF(Z10&lt;&gt;"",MAX(Y10,Z10),""),"")</f>
        <v>40</v>
      </c>
      <c r="AB10" s="1">
        <f>IF('TT-1'!F5&lt;&gt;"",'TT-1'!F5,"")</f>
        <v>80</v>
      </c>
      <c r="AC10" s="1">
        <f>IF('TT-1'!G5&lt;&gt;"",'TT-1'!G5,"")</f>
        <v>20</v>
      </c>
      <c r="AD10" s="1">
        <f>IF(AA10&lt;&gt;"", IF(AB10&lt;&gt;"",SUM(AA10,AB10),""),"")</f>
        <v>120</v>
      </c>
      <c r="AE10" s="262">
        <f>IF(AD10&lt;&gt;"",ROUND((AD10*100)/$AD$7,0),"")</f>
        <v>100</v>
      </c>
      <c r="AF10" s="1">
        <f t="shared" ref="AF10:AF54" si="0">IF(AE10&lt;&gt;"",ROUND((AE10*40)/100,0),"")</f>
        <v>40</v>
      </c>
      <c r="AG10" s="1">
        <f>IF('ut3'!D5&lt;&gt;"",'ut3'!D5,"")</f>
        <v>40</v>
      </c>
      <c r="AH10" s="1">
        <f>IF('ut4'!D5&lt;&gt;"",'ut4'!D5,"")</f>
        <v>40</v>
      </c>
      <c r="AI10" s="1">
        <f>IF(AG10&lt;&gt;"",IF(AH10&lt;&gt;"",MAX(AG10,AH10),""),"")</f>
        <v>40</v>
      </c>
      <c r="AJ10" s="1">
        <f>IF('TT-2'!F5&lt;&gt;"",'TT-2'!F5,"")</f>
        <v>80</v>
      </c>
      <c r="AK10" s="1">
        <f>IF('TT-2'!G5&lt;&gt;"",'TT-2'!G5,"")</f>
        <v>20</v>
      </c>
      <c r="AL10" s="1">
        <f>IF(AI10&lt;&gt;"", IF(AJ10&lt;&gt;"",SUM(AI10,AJ10),""),"")</f>
        <v>120</v>
      </c>
      <c r="AM10" s="262">
        <f>IF(AL10&lt;&gt;"",ROUND((AL10*100)/$AL$7,0),"")</f>
        <v>100</v>
      </c>
      <c r="AN10" s="1">
        <f>IF(AM10&lt;&gt;"",ROUND((AM10*60)/100,0),"")</f>
        <v>60</v>
      </c>
      <c r="AO10" s="1">
        <f>IF(AF10&lt;&gt;"",IF(AN10&lt;&gt;"",SUM(AF10,AN10),""),"")</f>
        <v>100</v>
      </c>
      <c r="AP10" s="263">
        <f>IF(AO10&lt;&gt;"",ROUND((AO10*$AP$7)/100,0),"")</f>
        <v>80</v>
      </c>
      <c r="AQ10" s="80">
        <f>IF(AC10&lt;&gt;"",IF(AK10&lt;&gt;"",AVERAGE(AC10,AK10),""),"")</f>
        <v>20</v>
      </c>
      <c r="AR10" s="1">
        <f>IF(AO10&lt;&gt;"",IF(AP10&lt;&gt;"",SUM(AP10,AQ10),""),"")</f>
        <v>100</v>
      </c>
      <c r="AS10" s="1" t="str">
        <f>IF(AR10="","",IF(AR10&gt;=91,"A1",IF(AR10&gt;=81,"A2",IF(AR10&gt;=71,"B1",IF(AR10&gt;=61,"B2",IF(AR10&gt;=51,"C1",IF(AR10&gt;=41,"C2",IF(AR10&gt;=33,"D","E"))))))))</f>
        <v>A1</v>
      </c>
      <c r="AT10" s="1">
        <f>IF(AR10&lt;&gt;"",RANK(AR10,$AR$10:$AR$54,0),"")</f>
        <v>1</v>
      </c>
      <c r="AU10" s="229">
        <f>IF('ut1'!E5&lt;&gt;"",'ut1'!E5,"")</f>
        <v>40</v>
      </c>
      <c r="AV10" s="1">
        <f>IF('ut2'!E5&lt;&gt;"",'ut2'!E5,"")</f>
        <v>40</v>
      </c>
      <c r="AW10" s="1">
        <f>IF(AU10&lt;&gt;"",IF(AV10&lt;&gt;"",MAX(AU10,AV10),""),"")</f>
        <v>40</v>
      </c>
      <c r="AX10" s="1">
        <f>IF('TT-1'!I5&lt;&gt;"",'TT-1'!I5,"")</f>
        <v>70</v>
      </c>
      <c r="AY10" s="1">
        <f>IF('TT-1'!J5&lt;&gt;"",'TT-1'!J5,"")</f>
        <v>30</v>
      </c>
      <c r="AZ10" s="1">
        <f>IF(AW10&lt;&gt;"", IF(AX10&lt;&gt;"",SUM(AW10,AX10),""),"")</f>
        <v>110</v>
      </c>
      <c r="BA10" s="262">
        <f>IF(AZ10&lt;&gt;"",ROUND((AZ10*100)/$AZ$7,0),"")</f>
        <v>100</v>
      </c>
      <c r="BB10" s="1">
        <f>IF(BA10&lt;&gt;"",ROUND((BA10*40)/100,0),"")</f>
        <v>40</v>
      </c>
      <c r="BC10" s="1">
        <f>IF('ut3'!E5&lt;&gt;"",'ut3'!E5,"")</f>
        <v>40</v>
      </c>
      <c r="BD10" s="1">
        <f>IF('ut4'!E5&lt;&gt;"",'ut4'!E5,"")</f>
        <v>40</v>
      </c>
      <c r="BE10" s="1">
        <f>IF(BC10&lt;&gt;"",IF(BD10&lt;&gt;"",MAX(BC10,BD10),""),"")</f>
        <v>40</v>
      </c>
      <c r="BF10" s="1">
        <f>IF('TT-2'!I5&lt;&gt;"",'TT-2'!I5,"")</f>
        <v>70</v>
      </c>
      <c r="BG10" s="1">
        <f>IF('TT-2'!J5&lt;&gt;"",'TT-2'!J5,"")</f>
        <v>30</v>
      </c>
      <c r="BH10" s="1">
        <f>IF(BE10&lt;&gt;"", IF(BF10&lt;&gt;"",SUM(BE10,BF10),""),"")</f>
        <v>110</v>
      </c>
      <c r="BI10" s="262">
        <f>IF(BH10&lt;&gt;"",ROUND((BH10*100)/$BH$7,0),"")</f>
        <v>100</v>
      </c>
      <c r="BJ10" s="1">
        <f>IF(BI10&lt;&gt;"",ROUND((BI10*60)/100,0),"")</f>
        <v>60</v>
      </c>
      <c r="BK10" s="1">
        <f>IF(BB10&lt;&gt;"",IF(BJ10&lt;&gt;"",SUM(BB10,BJ10),""),"")</f>
        <v>100</v>
      </c>
      <c r="BL10" s="263">
        <f>IF(BK10&lt;&gt;"",ROUND((BK10*$BL$7)/100,0),"")</f>
        <v>70</v>
      </c>
      <c r="BM10" s="80">
        <f>IF(AY10&lt;&gt;"",IF(BG10&lt;&gt;"",AVERAGE(AY10,BG10),""),"")</f>
        <v>30</v>
      </c>
      <c r="BN10" s="1">
        <f>IF(BK10&lt;&gt;"",IF(BL10&lt;&gt;"",SUM(BL10,BM10),""),"")</f>
        <v>100</v>
      </c>
      <c r="BO10" s="1" t="str">
        <f>IF(BN10="","",IF(BN10&gt;=91,"A1",IF(BN10&gt;=81,"A2",IF(BN10&gt;=71,"B1",IF(BN10&gt;=61,"B2",IF(BN10&gt;=51,"C1",IF(BN10&gt;=41,"C2",IF(BN10&gt;=33,"D","E"))))))))</f>
        <v>A1</v>
      </c>
      <c r="BP10" s="1">
        <f>IF(BN10&lt;&gt;"",RANK(BN10,$BN$10:$BN$54,0),"")</f>
        <v>1</v>
      </c>
      <c r="BQ10" s="1">
        <f>IF('ut1'!F5&lt;&gt;"",'ut1'!F5,"")</f>
        <v>40</v>
      </c>
      <c r="BR10" s="1">
        <f>IF('ut2'!F5&lt;&gt;"",'ut2'!F5,"")</f>
        <v>40</v>
      </c>
      <c r="BS10" s="1">
        <f>IF(BQ10&lt;&gt;"",IF(BR10&lt;&gt;"",MAX(BQ10,BR10),""),"")</f>
        <v>40</v>
      </c>
      <c r="BT10" s="1">
        <f>IF('TT-1'!L5&lt;&gt;"",'TT-1'!L5,"")</f>
        <v>80</v>
      </c>
      <c r="BU10" s="1">
        <f>IF('TT-1'!M5&lt;&gt;"",'TT-1'!M5,"")</f>
        <v>20</v>
      </c>
      <c r="BV10" s="1">
        <f>IF(BS10&lt;&gt;"", IF(BT10&lt;&gt;"",SUM(BS10,BT10),""),"")</f>
        <v>120</v>
      </c>
      <c r="BW10" s="262">
        <f>IF(BV10&lt;&gt;"",ROUND((BV10*100)/$BV$7,0),"")</f>
        <v>100</v>
      </c>
      <c r="BX10" s="1">
        <f>IF(BW10&lt;&gt;"",ROUND((BW10*40)/100,0),"")</f>
        <v>40</v>
      </c>
      <c r="BY10" s="1">
        <f>IF('ut3'!F5&lt;&gt;"",'ut3'!F5,"")</f>
        <v>40</v>
      </c>
      <c r="BZ10" s="1">
        <f>IF('ut4'!F5&lt;&gt;"",'ut4'!F5,"")</f>
        <v>40</v>
      </c>
      <c r="CA10" s="1">
        <f>IF(BY10&lt;&gt;"",IF(BZ10&lt;&gt;"",MAX(BY10,BZ10),""),"")</f>
        <v>40</v>
      </c>
      <c r="CB10" s="1">
        <f>IF('TT-2'!L5&lt;&gt;"",'TT-2'!L5,"")</f>
        <v>80</v>
      </c>
      <c r="CC10" s="1">
        <f>IF('TT-2'!M5&lt;&gt;"",'TT-2'!M5,"")</f>
        <v>20</v>
      </c>
      <c r="CD10" s="1">
        <f>IF(CA10&lt;&gt;"", IF(CB10&lt;&gt;"",SUM(CA10,CB10),""),"")</f>
        <v>120</v>
      </c>
      <c r="CE10" s="262">
        <f>IF(CD10&lt;&gt;"",ROUND((CD10*100)/$CD$7,0),"")</f>
        <v>100</v>
      </c>
      <c r="CF10" s="1">
        <f>IF(CE10&lt;&gt;"",ROUND((CE10*60)/100,0),"")</f>
        <v>60</v>
      </c>
      <c r="CG10" s="1">
        <f>IF(BX10&lt;&gt;"",IF(CF10&lt;&gt;"",SUM(BX10,CF10),""),"")</f>
        <v>100</v>
      </c>
      <c r="CH10" s="263">
        <f>IF(CG10&lt;&gt;"",ROUND((CG10*$CH$7)/100,0),"")</f>
        <v>80</v>
      </c>
      <c r="CI10" s="80">
        <f>IF(BU10&lt;&gt;"",IF(CC10&lt;&gt;"",AVERAGE(BU10,CC10),""),"")</f>
        <v>20</v>
      </c>
      <c r="CJ10" s="1">
        <f>IF(CG10&lt;&gt;"",IF(CH10&lt;&gt;"",SUM(CH10,CI10),""),"")</f>
        <v>100</v>
      </c>
      <c r="CK10" s="1" t="str">
        <f>IF(CJ10="","",IF(CJ10&gt;=91,"A1",IF(CJ10&gt;=81,"A2",IF(CJ10&gt;=71,"B1",IF(CJ10&gt;=61,"B2",IF(CJ10&gt;=51,"C1",IF(CJ10&gt;=41,"C2",IF(CJ10&gt;=33,"D","E"))))))))</f>
        <v>A1</v>
      </c>
      <c r="CL10" s="1">
        <f>IF(CJ10&lt;&gt;"",RANK(CJ10,$CJ$10:$CJ$54,0),"")</f>
        <v>1</v>
      </c>
      <c r="CM10" s="229">
        <f>IF('ut1'!G5&lt;&gt;"",'ut1'!G5,"")</f>
        <v>40</v>
      </c>
      <c r="CN10" s="1">
        <f>IF('ut2'!G5&lt;&gt;"",'ut2'!G5,"")</f>
        <v>40</v>
      </c>
      <c r="CO10" s="1">
        <f>IF(CM10&lt;&gt;"",IF(CN10&lt;&gt;"",MAX(CM10,CN10),""),"")</f>
        <v>40</v>
      </c>
      <c r="CP10" s="1">
        <f>IF('TT-1'!O5&lt;&gt;"",'TT-1'!O5,"")</f>
        <v>80</v>
      </c>
      <c r="CQ10" s="1">
        <f>IF('TT-1'!P5&lt;&gt;"",'TT-1'!P5,"")</f>
        <v>20</v>
      </c>
      <c r="CR10" s="1">
        <f>IF(CO10&lt;&gt;"", IF(CP10&lt;&gt;"",SUM(CO10,CP10),""),"")</f>
        <v>120</v>
      </c>
      <c r="CS10" s="262">
        <f>IF(CR10&lt;&gt;"",ROUND((CR10*100)/$CR$7,0),"")</f>
        <v>100</v>
      </c>
      <c r="CT10" s="1">
        <f>IF(CS10&lt;&gt;"",ROUND((CS10*40)/100,0),"")</f>
        <v>40</v>
      </c>
      <c r="CU10" s="1">
        <f>IF('ut3'!G5&lt;&gt;"",'ut3'!G5,"")</f>
        <v>40</v>
      </c>
      <c r="CV10" s="1">
        <f>IF('ut4'!G5&lt;&gt;"",'ut4'!G5,"")</f>
        <v>40</v>
      </c>
      <c r="CW10" s="1">
        <f>IF(CU10&lt;&gt;"",IF(CV10&lt;&gt;"",MAX(CU10,CV10),""),"")</f>
        <v>40</v>
      </c>
      <c r="CX10" s="1">
        <f>IF('TT-2'!O5&lt;&gt;"",'TT-2'!O5,"")</f>
        <v>80</v>
      </c>
      <c r="CY10" s="1">
        <f>IF('TT-2'!P5&lt;&gt;"",'TT-2'!P5,"")</f>
        <v>20</v>
      </c>
      <c r="CZ10" s="1">
        <f>IF(CW10&lt;&gt;"", IF(CX10&lt;&gt;"",SUM(CW10,CX10),""),"")</f>
        <v>120</v>
      </c>
      <c r="DA10" s="1">
        <f>IF(CZ10&lt;&gt;"",ROUND((CZ10*100)/$CZ$7,0),"")</f>
        <v>100</v>
      </c>
      <c r="DB10" s="1">
        <f>IF(DA10&lt;&gt;"",ROUND((DA10*60)/100,0),"")</f>
        <v>60</v>
      </c>
      <c r="DC10" s="1">
        <f>IF(CT10&lt;&gt;"",IF(DB10&lt;&gt;"",SUM(CT10,DB10),""),"")</f>
        <v>100</v>
      </c>
      <c r="DD10" s="263">
        <f>IF(DC10&lt;&gt;"",ROUND((DC10*$DD$7)/100,0),"")</f>
        <v>80</v>
      </c>
      <c r="DE10" s="80">
        <f>IF(CQ10&lt;&gt;"",IF(CY10&lt;&gt;"",AVERAGE(CQ10,CY10),""),"")</f>
        <v>20</v>
      </c>
      <c r="DF10" s="1">
        <f>IF(DC10&lt;&gt;"",IF(DD10&lt;&gt;"",SUM(DD10,DE10),""),"")</f>
        <v>100</v>
      </c>
      <c r="DG10" s="1" t="str">
        <f>IF(DF10="","",IF(DF10&gt;=91,"A1",IF(DF10&gt;=81,"A2",IF(DF10&gt;=71,"B1",IF(DF10&gt;=61,"B2",IF(DF10&gt;=51,"C1",IF(DF10&gt;=41,"C2",IF(DF10&gt;=33,"D","E"))))))))</f>
        <v>A1</v>
      </c>
      <c r="DH10" s="1">
        <f>IF(DF10&lt;&gt;"",RANK(DF10,$DF$10:$DF$54,0),"")</f>
        <v>1</v>
      </c>
      <c r="DI10" s="229" t="str">
        <f>IF('ut1'!H5&lt;&gt;"",'ut1'!H5,"")</f>
        <v/>
      </c>
      <c r="DJ10" s="1" t="str">
        <f>IF('ut2'!H5&lt;&gt;"",'ut2'!H5,"")</f>
        <v/>
      </c>
      <c r="DK10" s="1" t="str">
        <f>IF(DI10&lt;&gt;"",IF(DJ10&lt;&gt;"",MAX(DI10,DJ10),""),"")</f>
        <v/>
      </c>
      <c r="DL10" s="1" t="str">
        <f>IF('TT-1'!R5&lt;&gt;"",'TT-1'!R5,"")</f>
        <v/>
      </c>
      <c r="DM10" s="1" t="str">
        <f>IF('TT-1'!S5&lt;&gt;"",'TT-1'!S5,"")</f>
        <v/>
      </c>
      <c r="DN10" s="1" t="str">
        <f>IF(DK10&lt;&gt;"", IF(DL10&lt;&gt;"",SUM(DK10,DL10),""),"")</f>
        <v/>
      </c>
      <c r="DO10" s="262" t="str">
        <f>IF(DN10&lt;&gt;"",ROUND((DN10*100)/$DN$7,0),"")</f>
        <v/>
      </c>
      <c r="DP10" s="1" t="str">
        <f>IF(DO10&lt;&gt;"",ROUND((DO10*40)/100,0),"")</f>
        <v/>
      </c>
      <c r="DQ10" s="1" t="str">
        <f>IF('ut3'!H5&lt;&gt;"",'ut3'!H5,"")</f>
        <v/>
      </c>
      <c r="DR10" s="1" t="str">
        <f>IF('ut4'!H5&lt;&gt;"",'ut4'!H5,"")</f>
        <v/>
      </c>
      <c r="DS10" s="1" t="str">
        <f>IF(DQ10&lt;&gt;"",IF(DR10&lt;&gt;"",MAX(DQ10,DR10),""),"")</f>
        <v/>
      </c>
      <c r="DT10" s="1" t="str">
        <f>IF('TT-2'!R5&lt;&gt;"",'TT-2'!R5,"")</f>
        <v/>
      </c>
      <c r="DU10" s="1" t="str">
        <f>IF('TT-2'!S5&lt;&gt;"",'TT-2'!S5,"")</f>
        <v/>
      </c>
      <c r="DV10" s="1" t="str">
        <f>IF(DS10&lt;&gt;"", IF(DT10&lt;&gt;"",SUM(DS10,DT10),""),"")</f>
        <v/>
      </c>
      <c r="DW10" s="262" t="str">
        <f>IF(DV10&lt;&gt;"",ROUND((DV10*100)/$DV$7,0),"")</f>
        <v/>
      </c>
      <c r="DX10" s="1" t="str">
        <f>IF(DW10&lt;&gt;"",ROUND((DW10*60)/100,0),"")</f>
        <v/>
      </c>
      <c r="DY10" s="1" t="str">
        <f>IF(DP10&lt;&gt;"",IF(DX10&lt;&gt;"",SUM(DP10,DX10),""),"")</f>
        <v/>
      </c>
      <c r="DZ10" s="80" t="str">
        <f>IF(DY10&lt;&gt;"",ROUND((DY10*$DZ$7)/100,0),"")</f>
        <v/>
      </c>
      <c r="EA10" s="80" t="str">
        <f>IF(DM10&lt;&gt;"",IF(DU10&lt;&gt;"",AVERAGE(DM10,DU10),""),"")</f>
        <v/>
      </c>
      <c r="EB10" s="1" t="str">
        <f>IF(DY10&lt;&gt;"",IF(DZ10&lt;&gt;"",SUM(DZ10,EA10),""),"")</f>
        <v/>
      </c>
      <c r="EC10" s="1" t="str">
        <f>IF(EB10="","",IF(EB10&gt;=91,"A1",IF(EB10&gt;=81,"A2",IF(EB10&gt;=71,"B1",IF(EB10&gt;=61,"B2",IF(EB10&gt;=51,"C1",IF(EB10&gt;=41,"C2",IF(EB10&gt;=33,"D","E"))))))))</f>
        <v/>
      </c>
      <c r="ED10" s="1" t="str">
        <f>IF(EB10&lt;&gt;"",RANK(EB10,$EB$10:$EB$54,0),"")</f>
        <v/>
      </c>
      <c r="EE10" s="1">
        <f>SUM(V10,AR10,BN10,CJ10,DF10,EB10)</f>
        <v>500</v>
      </c>
      <c r="EF10" s="230">
        <f>IF(EE10&lt;&gt;0,ROUND((EE10/500)*100,2),"")</f>
        <v>100</v>
      </c>
      <c r="EG10" s="1" t="str">
        <f>IF(EF10="","",IF(EF10&gt;=91,"A1",IF(EF10&gt;=81,"A2",IF(EF10&gt;=71,"B1",IF(EF10&gt;=61,"B2",IF(EF10&gt;=51,"C1",IF(EF10&gt;=41,"C2",IF(EF10&gt;=33,"D","E"))))))))</f>
        <v>A1</v>
      </c>
      <c r="EH10" s="1">
        <f>IF(EF10&lt;&gt;"",RANK(EF10,$EF$10:$EF$54,0),"")</f>
        <v>1</v>
      </c>
      <c r="EI10" s="1" t="str">
        <f>biodata!O9</f>
        <v>A</v>
      </c>
      <c r="EJ10" s="1" t="str">
        <f>biodata!T9</f>
        <v>A</v>
      </c>
      <c r="EK10" s="1"/>
      <c r="EL10" s="1"/>
      <c r="EM10" s="1" t="str">
        <f>biodata!P9</f>
        <v>A</v>
      </c>
      <c r="EN10" s="1" t="str">
        <f>biodata!U9</f>
        <v>A</v>
      </c>
      <c r="EO10" s="1" t="str">
        <f>biodata!Q9</f>
        <v>YES</v>
      </c>
      <c r="EP10" s="1" t="str">
        <f>biodata!V9</f>
        <v>YES</v>
      </c>
      <c r="EQ10" s="1" t="str">
        <f>biodata!R9</f>
        <v>A</v>
      </c>
      <c r="ER10" s="1" t="str">
        <f>biodata!W9</f>
        <v>A</v>
      </c>
      <c r="ES10" s="1" t="str">
        <f>biodata!S9</f>
        <v>A1</v>
      </c>
      <c r="ET10" s="1"/>
      <c r="EU10" s="1" t="str">
        <f>biodata!M9</f>
        <v>Very Good</v>
      </c>
      <c r="EV10" s="1" t="str">
        <f>biodata!N9</f>
        <v xml:space="preserve">SCIENCE CLUSTER MATHEMATICS , MATHS OLYMPIAD , NCSC </v>
      </c>
      <c r="EW10" s="1">
        <f>SKILL!C7</f>
        <v>50</v>
      </c>
      <c r="EX10" s="1">
        <f>SKILL!D7</f>
        <v>50</v>
      </c>
      <c r="EY10" s="1">
        <f>SKILL!E7</f>
        <v>100</v>
      </c>
      <c r="EZ10" s="231" t="str">
        <f t="shared" ref="EZ10:EZ54" si="1">IF(EY10="","",IF(EY10*2&gt;=91,"A1",IF(EY10*2&gt;=81,"A2",IF(EY10*2&gt;=71,"B1",IF(EY10*2&gt;=61,"B2",IF(EY10*2&gt;=51,"C1",IF(EY10*2&gt;=41,"C2",IF(EY10*2&gt;=33,"D","E"))))))))</f>
        <v>A1</v>
      </c>
      <c r="FA10" s="1">
        <f>SKILL!G7</f>
        <v>50</v>
      </c>
      <c r="FB10" s="1">
        <f>SKILL!H7</f>
        <v>50</v>
      </c>
      <c r="FC10" s="1">
        <f>SKILL!I7</f>
        <v>100</v>
      </c>
      <c r="FD10" s="231" t="str">
        <f t="shared" ref="FD10:FD54" si="2">IF(FC10="","",IF(FC10*2&gt;=91,"A1",IF(FC10*2&gt;=81,"A2",IF(FC10*2&gt;=71,"B1",IF(FC10*2&gt;=61,"B2",IF(FC10*2&gt;=51,"C1",IF(FC10*2&gt;=41,"C2",IF(FC10*2&gt;=33,"D","E"))))))))</f>
        <v>A1</v>
      </c>
      <c r="FE10" s="1">
        <f>SKILL!K7</f>
        <v>100</v>
      </c>
      <c r="FF10" s="1" t="str">
        <f>IF(FE10="","",IF(FE10&gt;=91,"A1",IF(FE10&gt;=81,"A2",IF(FE10&gt;=71,"B1",IF(FE10&gt;=61,"B2",IF(FE10&gt;=51,"C1",IF(FE10&gt;=41,"C2",IF(FE10&gt;=33,"D","E"))))))))</f>
        <v>A1</v>
      </c>
      <c r="FG10" s="1">
        <f>biodata!I9</f>
        <v>87</v>
      </c>
      <c r="FH10" s="1">
        <f>biodata!J9</f>
        <v>87</v>
      </c>
      <c r="FI10" s="1">
        <f>biodata!K9</f>
        <v>80</v>
      </c>
      <c r="FJ10" s="1">
        <f>biodata!L9</f>
        <v>80</v>
      </c>
    </row>
    <row r="11" spans="1:166">
      <c r="A11" s="1">
        <f>biodata!A10</f>
        <v>2</v>
      </c>
      <c r="B11" s="1" t="str">
        <f>IF(biodata!D10&lt;&gt;"",biodata!D10,"")</f>
        <v/>
      </c>
      <c r="C11" s="1">
        <f>IF('ut1'!C6&lt;&gt;"",'ut1'!C6,"")</f>
        <v>40</v>
      </c>
      <c r="D11" s="1">
        <f>IF('ut2'!C6&lt;&gt;"",'ut2'!C6,"")</f>
        <v>40</v>
      </c>
      <c r="E11" s="1">
        <f t="shared" ref="E11:E54" si="3">IF(C11&lt;&gt;"",IF(D11&lt;&gt;"",MAX(C11,D11),""),"")</f>
        <v>40</v>
      </c>
      <c r="F11" s="1">
        <f>IF('TT-1'!C6&lt;&gt;"",'TT-1'!C6,"")</f>
        <v>80</v>
      </c>
      <c r="G11" s="1">
        <f>IF('TT-1'!D6&lt;&gt;"",'TT-1'!D6,"")</f>
        <v>20</v>
      </c>
      <c r="H11" s="1">
        <f t="shared" ref="H11:H54" si="4">IF(E11&lt;&gt;"", IF(F11&lt;&gt;"",SUM(E11,F11),""),"")</f>
        <v>120</v>
      </c>
      <c r="I11" s="262">
        <f t="shared" ref="I11:I54" si="5">IF(H11&lt;&gt;"",ROUND((H11*100)/$H$7,0),"")</f>
        <v>100</v>
      </c>
      <c r="J11" s="1">
        <f t="shared" ref="J11:J54" si="6">IF(I11&lt;&gt;"",ROUND((I11*40)/100,0),"")</f>
        <v>40</v>
      </c>
      <c r="K11" s="1">
        <f>IF('ut3'!C6&lt;&gt;"",'ut3'!C6,"")</f>
        <v>40</v>
      </c>
      <c r="L11" s="1">
        <f>IF('ut4'!C6&lt;&gt;"",'ut4'!C6,"")</f>
        <v>40</v>
      </c>
      <c r="M11" s="1">
        <f t="shared" ref="M11:M54" si="7">IF(K11&lt;&gt;"",IF(L11&lt;&gt;"",MAX(K11,L11),""),"")</f>
        <v>40</v>
      </c>
      <c r="N11" s="1">
        <f>IF('TT-2'!C6&lt;&gt;"",'TT-2'!C6,"")</f>
        <v>80</v>
      </c>
      <c r="O11" s="1">
        <f>IF('TT-2'!D6&lt;&gt;"",'TT-2'!D6,"")</f>
        <v>20</v>
      </c>
      <c r="P11" s="229">
        <f t="shared" ref="P11:P54" si="8">IF(M11&lt;&gt;"", IF(N11&lt;&gt;"",SUM(M11,N11),""),"")</f>
        <v>120</v>
      </c>
      <c r="Q11" s="262">
        <f t="shared" ref="Q11:Q54" si="9">IF(P11&lt;&gt;"",ROUND((P11*100)/$P$7,0),"")</f>
        <v>100</v>
      </c>
      <c r="R11" s="1">
        <f t="shared" ref="R11:R54" si="10">IF(Q11&lt;&gt;"",ROUND((Q11*60)/100,0),"")</f>
        <v>60</v>
      </c>
      <c r="S11" s="1">
        <f t="shared" ref="S11:S54" si="11">IF(J11&lt;&gt;"",IF(R11&lt;&gt;"",SUM(J11,R11),""),"")</f>
        <v>100</v>
      </c>
      <c r="T11" s="263">
        <f t="shared" ref="T11:T54" si="12">IF(S11&lt;&gt;"",ROUND((S11*$T$7)/100,0),"")</f>
        <v>80</v>
      </c>
      <c r="U11" s="80">
        <f t="shared" ref="U11:U54" si="13">IF(G11&lt;&gt;"",IF(O11&lt;&gt;"",AVERAGE(G11,O11),""),"")</f>
        <v>20</v>
      </c>
      <c r="V11" s="1">
        <f t="shared" ref="V11:V54" si="14">IF(S11&lt;&gt;"",IF(T11&lt;&gt;"",SUM(T11,U11),""),"")</f>
        <v>100</v>
      </c>
      <c r="W11" s="1" t="str">
        <f t="shared" ref="W11:W54" si="15">IF(V11="","",IF(V11&gt;=91,"A1",IF(V11&gt;=81,"A2",IF(V11&gt;=71,"B1",IF(V11&gt;=61,"B2",IF(V11&gt;=51,"C1",IF(V11&gt;=41,"C2",IF(V11&gt;=33,"D","E"))))))))</f>
        <v>A1</v>
      </c>
      <c r="X11" s="1">
        <f t="shared" ref="X11:X54" si="16">IF(V11&lt;&gt;"",RANK(V11,$V$10:$V$54,0),"")</f>
        <v>1</v>
      </c>
      <c r="Y11" s="229">
        <f>IF('ut1'!D6&lt;&gt;"",'ut1'!D6,"")</f>
        <v>40</v>
      </c>
      <c r="Z11" s="1">
        <f>IF('ut2'!D6&lt;&gt;"",'ut2'!D6,"")</f>
        <v>40</v>
      </c>
      <c r="AA11" s="1">
        <f t="shared" ref="AA11:AA54" si="17">IF(Y11&lt;&gt;"",IF(Z11&lt;&gt;"",MAX(Y11,Z11),""),"")</f>
        <v>40</v>
      </c>
      <c r="AB11" s="1">
        <f>IF('TT-1'!F6&lt;&gt;"",'TT-1'!F6,"")</f>
        <v>80</v>
      </c>
      <c r="AC11" s="1">
        <f>IF('TT-1'!G6&lt;&gt;"",'TT-1'!G6,"")</f>
        <v>20</v>
      </c>
      <c r="AD11" s="1">
        <f t="shared" ref="AD11:AD54" si="18">IF(AA11&lt;&gt;"", IF(AB11&lt;&gt;"",SUM(AA11,AB11),""),"")</f>
        <v>120</v>
      </c>
      <c r="AE11" s="262">
        <f t="shared" ref="AE11:AE54" si="19">IF(AD11&lt;&gt;"",ROUND((AD11*100)/$AD$7,0),"")</f>
        <v>100</v>
      </c>
      <c r="AF11" s="1">
        <f t="shared" si="0"/>
        <v>40</v>
      </c>
      <c r="AG11" s="1">
        <f>IF('ut3'!D6&lt;&gt;"",'ut3'!D6,"")</f>
        <v>40</v>
      </c>
      <c r="AH11" s="1">
        <f>IF('ut4'!D6&lt;&gt;"",'ut4'!D6,"")</f>
        <v>40</v>
      </c>
      <c r="AI11" s="1">
        <f t="shared" ref="AI11:AI54" si="20">IF(AG11&lt;&gt;"",IF(AH11&lt;&gt;"",MAX(AG11,AH11),""),"")</f>
        <v>40</v>
      </c>
      <c r="AJ11" s="1">
        <f>IF('TT-2'!F6&lt;&gt;"",'TT-2'!F6,"")</f>
        <v>80</v>
      </c>
      <c r="AK11" s="1">
        <f>IF('TT-2'!G6&lt;&gt;"",'TT-2'!G6,"")</f>
        <v>20</v>
      </c>
      <c r="AL11" s="1">
        <f t="shared" ref="AL11:AL54" si="21">IF(AI11&lt;&gt;"", IF(AJ11&lt;&gt;"",SUM(AI11,AJ11),""),"")</f>
        <v>120</v>
      </c>
      <c r="AM11" s="262">
        <f t="shared" ref="AM11:AM54" si="22">IF(AL11&lt;&gt;"",ROUND((AL11*100)/$AL$7,0),"")</f>
        <v>100</v>
      </c>
      <c r="AN11" s="1">
        <f t="shared" ref="AN11:AN54" si="23">IF(AM11&lt;&gt;"",ROUND((AM11*60)/100,0),"")</f>
        <v>60</v>
      </c>
      <c r="AO11" s="1">
        <f t="shared" ref="AO11:AO54" si="24">IF(AF11&lt;&gt;"",IF(AN11&lt;&gt;"",SUM(AF11,AN11),""),"")</f>
        <v>100</v>
      </c>
      <c r="AP11" s="263">
        <f t="shared" ref="AP11:AP54" si="25">IF(AO11&lt;&gt;"",ROUND((AO11*$AP$7)/100,0),"")</f>
        <v>80</v>
      </c>
      <c r="AQ11" s="80">
        <f t="shared" ref="AQ11:AQ54" si="26">IF(AC11&lt;&gt;"",IF(AK11&lt;&gt;"",AVERAGE(AC11,AK11),""),"")</f>
        <v>20</v>
      </c>
      <c r="AR11" s="1">
        <f t="shared" ref="AR11:AR54" si="27">IF(AO11&lt;&gt;"",IF(AP11&lt;&gt;"",SUM(AP11,AQ11),""),"")</f>
        <v>100</v>
      </c>
      <c r="AS11" s="1" t="str">
        <f t="shared" ref="AS11:AS54" si="28">IF(AR11="","",IF(AR11&gt;=91,"A1",IF(AR11&gt;=81,"A2",IF(AR11&gt;=71,"B1",IF(AR11&gt;=61,"B2",IF(AR11&gt;=51,"C1",IF(AR11&gt;=41,"C2",IF(AR11&gt;=33,"D","E"))))))))</f>
        <v>A1</v>
      </c>
      <c r="AT11" s="1">
        <f t="shared" ref="AT11:AT54" si="29">IF(AR11&lt;&gt;"",RANK(AR11,$AR$10:$AR$54,0),"")</f>
        <v>1</v>
      </c>
      <c r="AU11" s="229">
        <f>IF('ut1'!E6&lt;&gt;"",'ut1'!E6,"")</f>
        <v>40</v>
      </c>
      <c r="AV11" s="1">
        <f>IF('ut2'!E6&lt;&gt;"",'ut2'!E6,"")</f>
        <v>40</v>
      </c>
      <c r="AW11" s="1">
        <f t="shared" ref="AW11:AW54" si="30">IF(AU11&lt;&gt;"",IF(AV11&lt;&gt;"",MAX(AU11,AV11),""),"")</f>
        <v>40</v>
      </c>
      <c r="AX11" s="1">
        <f>IF('TT-1'!I6&lt;&gt;"",'TT-1'!I6,"")</f>
        <v>70</v>
      </c>
      <c r="AY11" s="1">
        <f>IF('TT-1'!J6&lt;&gt;"",'TT-1'!J6,"")</f>
        <v>30</v>
      </c>
      <c r="AZ11" s="1">
        <f t="shared" ref="AZ11:AZ54" si="31">IF(AW11&lt;&gt;"", IF(AX11&lt;&gt;"",SUM(AW11,AX11),""),"")</f>
        <v>110</v>
      </c>
      <c r="BA11" s="262">
        <f t="shared" ref="BA11:BA54" si="32">IF(AZ11&lt;&gt;"",ROUND((AZ11*100)/$AZ$7,0),"")</f>
        <v>100</v>
      </c>
      <c r="BB11" s="1">
        <f t="shared" ref="BB11:BB54" si="33">IF(BA11&lt;&gt;"",ROUND((BA11*40)/100,0),"")</f>
        <v>40</v>
      </c>
      <c r="BC11" s="1">
        <f>IF('ut3'!E6&lt;&gt;"",'ut3'!E6,"")</f>
        <v>40</v>
      </c>
      <c r="BD11" s="1">
        <f>IF('ut4'!E6&lt;&gt;"",'ut4'!E6,"")</f>
        <v>40</v>
      </c>
      <c r="BE11" s="1">
        <f t="shared" ref="BE11:BE54" si="34">IF(BC11&lt;&gt;"",IF(BD11&lt;&gt;"",MAX(BC11,BD11),""),"")</f>
        <v>40</v>
      </c>
      <c r="BF11" s="1">
        <f>IF('TT-2'!I6&lt;&gt;"",'TT-2'!I6,"")</f>
        <v>70</v>
      </c>
      <c r="BG11" s="1">
        <f>IF('TT-2'!J6&lt;&gt;"",'TT-2'!J6,"")</f>
        <v>30</v>
      </c>
      <c r="BH11" s="1">
        <f t="shared" ref="BH11:BH54" si="35">IF(BE11&lt;&gt;"", IF(BF11&lt;&gt;"",SUM(BE11,BF11),""),"")</f>
        <v>110</v>
      </c>
      <c r="BI11" s="262">
        <f t="shared" ref="BI11:BI54" si="36">IF(BH11&lt;&gt;"",ROUND((BH11*100)/$BH$7,0),"")</f>
        <v>100</v>
      </c>
      <c r="BJ11" s="1">
        <f t="shared" ref="BJ11:BJ54" si="37">IF(BI11&lt;&gt;"",ROUND((BI11*60)/100,0),"")</f>
        <v>60</v>
      </c>
      <c r="BK11" s="1">
        <f t="shared" ref="BK11:BK54" si="38">IF(BB11&lt;&gt;"",IF(BJ11&lt;&gt;"",SUM(BB11,BJ11),""),"")</f>
        <v>100</v>
      </c>
      <c r="BL11" s="263">
        <f t="shared" ref="BL11:BL54" si="39">IF(BK11&lt;&gt;"",ROUND((BK11*$BL$7)/100,0),"")</f>
        <v>70</v>
      </c>
      <c r="BM11" s="80">
        <f t="shared" ref="BM11:BM54" si="40">IF(AY11&lt;&gt;"",IF(BG11&lt;&gt;"",AVERAGE(AY11,BG11),""),"")</f>
        <v>30</v>
      </c>
      <c r="BN11" s="1">
        <f t="shared" ref="BN11:BN54" si="41">IF(BK11&lt;&gt;"",IF(BL11&lt;&gt;"",SUM(BL11,BM11),""),"")</f>
        <v>100</v>
      </c>
      <c r="BO11" s="1" t="str">
        <f t="shared" ref="BO11:BO54" si="42">IF(BN11="","",IF(BN11&gt;=91,"A1",IF(BN11&gt;=81,"A2",IF(BN11&gt;=71,"B1",IF(BN11&gt;=61,"B2",IF(BN11&gt;=51,"C1",IF(BN11&gt;=41,"C2",IF(BN11&gt;=33,"D","E"))))))))</f>
        <v>A1</v>
      </c>
      <c r="BP11" s="1">
        <f t="shared" ref="BP11:BP54" si="43">IF(BN11&lt;&gt;"",RANK(BN11,$BN$10:$BN$54,0),"")</f>
        <v>1</v>
      </c>
      <c r="BQ11" s="1">
        <f>IF('ut1'!F6&lt;&gt;"",'ut1'!F6,"")</f>
        <v>40</v>
      </c>
      <c r="BR11" s="1">
        <f>IF('ut2'!F6&lt;&gt;"",'ut2'!F6,"")</f>
        <v>40</v>
      </c>
      <c r="BS11" s="1">
        <f t="shared" ref="BS11:BS54" si="44">IF(BQ11&lt;&gt;"",IF(BR11&lt;&gt;"",MAX(BQ11,BR11),""),"")</f>
        <v>40</v>
      </c>
      <c r="BT11" s="1">
        <f>IF('TT-1'!L6&lt;&gt;"",'TT-1'!L6,"")</f>
        <v>80</v>
      </c>
      <c r="BU11" s="1">
        <f>IF('TT-1'!M6&lt;&gt;"",'TT-1'!M6,"")</f>
        <v>20</v>
      </c>
      <c r="BV11" s="1">
        <f t="shared" ref="BV11:BV54" si="45">IF(BS11&lt;&gt;"", IF(BT11&lt;&gt;"",SUM(BS11,BT11),""),"")</f>
        <v>120</v>
      </c>
      <c r="BW11" s="262">
        <f t="shared" ref="BW11:BW54" si="46">IF(BV11&lt;&gt;"",ROUND((BV11*100)/$BV$7,0),"")</f>
        <v>100</v>
      </c>
      <c r="BX11" s="1">
        <f t="shared" ref="BX11:BX54" si="47">IF(BW11&lt;&gt;"",ROUND((BW11*40)/100,0),"")</f>
        <v>40</v>
      </c>
      <c r="BY11" s="1">
        <f>IF('ut3'!F6&lt;&gt;"",'ut3'!F6,"")</f>
        <v>40</v>
      </c>
      <c r="BZ11" s="1">
        <f>IF('ut4'!F6&lt;&gt;"",'ut4'!F6,"")</f>
        <v>40</v>
      </c>
      <c r="CA11" s="1">
        <f t="shared" ref="CA11:CA54" si="48">IF(BY11&lt;&gt;"",IF(BZ11&lt;&gt;"",MAX(BY11,BZ11),""),"")</f>
        <v>40</v>
      </c>
      <c r="CB11" s="1">
        <f>IF('TT-2'!L6&lt;&gt;"",'TT-2'!L6,"")</f>
        <v>80</v>
      </c>
      <c r="CC11" s="1">
        <f>IF('TT-2'!M6&lt;&gt;"",'TT-2'!M6,"")</f>
        <v>20</v>
      </c>
      <c r="CD11" s="1">
        <f t="shared" ref="CD11:CD54" si="49">IF(CA11&lt;&gt;"", IF(CB11&lt;&gt;"",SUM(CA11,CB11),""),"")</f>
        <v>120</v>
      </c>
      <c r="CE11" s="262">
        <f t="shared" ref="CE11:CE54" si="50">IF(CD11&lt;&gt;"",ROUND((CD11*100)/$CD$7,0),"")</f>
        <v>100</v>
      </c>
      <c r="CF11" s="1">
        <f t="shared" ref="CF11:CF54" si="51">IF(CE11&lt;&gt;"",ROUND((CE11*60)/100,0),"")</f>
        <v>60</v>
      </c>
      <c r="CG11" s="1">
        <f t="shared" ref="CG11:CG54" si="52">IF(BX11&lt;&gt;"",IF(CF11&lt;&gt;"",SUM(BX11,CF11),""),"")</f>
        <v>100</v>
      </c>
      <c r="CH11" s="263">
        <f t="shared" ref="CH11:CH54" si="53">IF(CG11&lt;&gt;"",ROUND((CG11*$CH$7)/100,0),"")</f>
        <v>80</v>
      </c>
      <c r="CI11" s="80">
        <f t="shared" ref="CI11:CI54" si="54">IF(BU11&lt;&gt;"",IF(CC11&lt;&gt;"",AVERAGE(BU11,CC11),""),"")</f>
        <v>20</v>
      </c>
      <c r="CJ11" s="1">
        <f t="shared" ref="CJ11:CJ54" si="55">IF(CG11&lt;&gt;"",IF(CH11&lt;&gt;"",SUM(CH11,CI11),""),"")</f>
        <v>100</v>
      </c>
      <c r="CK11" s="1" t="str">
        <f t="shared" ref="CK11:CK54" si="56">IF(CJ11="","",IF(CJ11&gt;=91,"A1",IF(CJ11&gt;=81,"A2",IF(CJ11&gt;=71,"B1",IF(CJ11&gt;=61,"B2",IF(CJ11&gt;=51,"C1",IF(CJ11&gt;=41,"C2",IF(CJ11&gt;=33,"D","E"))))))))</f>
        <v>A1</v>
      </c>
      <c r="CL11" s="1">
        <f t="shared" ref="CL11:CL54" si="57">IF(CJ11&lt;&gt;"",RANK(CJ11,$CJ$10:$CJ$54,0),"")</f>
        <v>1</v>
      </c>
      <c r="CM11" s="229">
        <f>IF('ut1'!G6&lt;&gt;"",'ut1'!G6,"")</f>
        <v>40</v>
      </c>
      <c r="CN11" s="1">
        <f>IF('ut2'!G6&lt;&gt;"",'ut2'!G6,"")</f>
        <v>40</v>
      </c>
      <c r="CO11" s="1">
        <f t="shared" ref="CO11:CO54" si="58">IF(CM11&lt;&gt;"",IF(CN11&lt;&gt;"",MAX(CM11,CN11),""),"")</f>
        <v>40</v>
      </c>
      <c r="CP11" s="1">
        <f>IF('TT-1'!O6&lt;&gt;"",'TT-1'!O6,"")</f>
        <v>80</v>
      </c>
      <c r="CQ11" s="1">
        <f>IF('TT-1'!P6&lt;&gt;"",'TT-1'!P6,"")</f>
        <v>20</v>
      </c>
      <c r="CR11" s="1">
        <f t="shared" ref="CR11:CR54" si="59">IF(CO11&lt;&gt;"", IF(CP11&lt;&gt;"",SUM(CO11,CP11),""),"")</f>
        <v>120</v>
      </c>
      <c r="CS11" s="262">
        <f t="shared" ref="CS11:CS54" si="60">IF(CR11&lt;&gt;"",ROUND((CR11*100)/$CR$7,0),"")</f>
        <v>100</v>
      </c>
      <c r="CT11" s="1">
        <f t="shared" ref="CT11:CT54" si="61">IF(CS11&lt;&gt;"",ROUND((CS11*40)/100,0),"")</f>
        <v>40</v>
      </c>
      <c r="CU11" s="1">
        <f>IF('ut3'!G6&lt;&gt;"",'ut3'!G6,"")</f>
        <v>40</v>
      </c>
      <c r="CV11" s="1">
        <f>IF('ut4'!G6&lt;&gt;"",'ut4'!G6,"")</f>
        <v>40</v>
      </c>
      <c r="CW11" s="1">
        <f t="shared" ref="CW11:CW54" si="62">IF(CU11&lt;&gt;"",IF(CV11&lt;&gt;"",MAX(CU11,CV11),""),"")</f>
        <v>40</v>
      </c>
      <c r="CX11" s="1">
        <f>IF('TT-2'!O6&lt;&gt;"",'TT-2'!O6,"")</f>
        <v>80</v>
      </c>
      <c r="CY11" s="1">
        <f>IF('TT-2'!P6&lt;&gt;"",'TT-2'!P6,"")</f>
        <v>20</v>
      </c>
      <c r="CZ11" s="1">
        <f t="shared" ref="CZ11:CZ54" si="63">IF(CW11&lt;&gt;"", IF(CX11&lt;&gt;"",SUM(CW11,CX11),""),"")</f>
        <v>120</v>
      </c>
      <c r="DA11" s="1">
        <f t="shared" ref="DA11:DA54" si="64">IF(CZ11&lt;&gt;"",ROUND((CZ11*100)/$CZ$7,0),"")</f>
        <v>100</v>
      </c>
      <c r="DB11" s="1">
        <f t="shared" ref="DB11:DB54" si="65">IF(DA11&lt;&gt;"",ROUND((DA11*60)/100,0),"")</f>
        <v>60</v>
      </c>
      <c r="DC11" s="1">
        <f t="shared" ref="DC11:DC54" si="66">IF(CT11&lt;&gt;"",IF(DB11&lt;&gt;"",SUM(CT11,DB11),""),"")</f>
        <v>100</v>
      </c>
      <c r="DD11" s="263">
        <f t="shared" ref="DD11:DD54" si="67">IF(DC11&lt;&gt;"",ROUND((DC11*$DD$7)/100,0),"")</f>
        <v>80</v>
      </c>
      <c r="DE11" s="80">
        <f t="shared" ref="DE11:DE54" si="68">IF(CQ11&lt;&gt;"",IF(CY11&lt;&gt;"",AVERAGE(CQ11,CY11),""),"")</f>
        <v>20</v>
      </c>
      <c r="DF11" s="1">
        <f t="shared" ref="DF11:DF54" si="69">IF(DC11&lt;&gt;"",IF(DD11&lt;&gt;"",SUM(DD11,DE11),""),"")</f>
        <v>100</v>
      </c>
      <c r="DG11" s="1" t="str">
        <f t="shared" ref="DG11:DG54" si="70">IF(DF11="","",IF(DF11&gt;=91,"A1",IF(DF11&gt;=81,"A2",IF(DF11&gt;=71,"B1",IF(DF11&gt;=61,"B2",IF(DF11&gt;=51,"C1",IF(DF11&gt;=41,"C2",IF(DF11&gt;=33,"D","E"))))))))</f>
        <v>A1</v>
      </c>
      <c r="DH11" s="1">
        <f t="shared" ref="DH11:DH54" si="71">IF(DF11&lt;&gt;"",RANK(DF11,$DF$10:$DF$54,0),"")</f>
        <v>1</v>
      </c>
      <c r="DI11" s="229" t="str">
        <f>IF('ut1'!H6&lt;&gt;"",'ut1'!H6,"")</f>
        <v/>
      </c>
      <c r="DJ11" s="1" t="str">
        <f>IF('ut2'!H6&lt;&gt;"",'ut2'!H6,"")</f>
        <v/>
      </c>
      <c r="DK11" s="1" t="str">
        <f t="shared" ref="DK11:DK54" si="72">IF(DI11&lt;&gt;"",IF(DJ11&lt;&gt;"",MAX(DI11,DJ11),""),"")</f>
        <v/>
      </c>
      <c r="DL11" s="1" t="str">
        <f>IF('TT-1'!R6&lt;&gt;"",'TT-1'!R6,"")</f>
        <v/>
      </c>
      <c r="DM11" s="1" t="str">
        <f>IF('TT-1'!S6&lt;&gt;"",'TT-1'!S6,"")</f>
        <v/>
      </c>
      <c r="DN11" s="1" t="str">
        <f t="shared" ref="DN11:DN54" si="73">IF(DK11&lt;&gt;"", IF(DL11&lt;&gt;"",SUM(DK11,DL11),""),"")</f>
        <v/>
      </c>
      <c r="DO11" s="262" t="str">
        <f t="shared" ref="DO11:DO54" si="74">IF(DN11&lt;&gt;"",ROUND((DN11*100)/$DN$7,0),"")</f>
        <v/>
      </c>
      <c r="DP11" s="1" t="str">
        <f t="shared" ref="DP11:DP54" si="75">IF(DO11&lt;&gt;"",ROUND((DO11*40)/100,0),"")</f>
        <v/>
      </c>
      <c r="DQ11" s="1" t="str">
        <f>IF('ut3'!H6&lt;&gt;"",'ut3'!H6,"")</f>
        <v/>
      </c>
      <c r="DR11" s="1" t="str">
        <f>IF('ut4'!H6&lt;&gt;"",'ut4'!H6,"")</f>
        <v/>
      </c>
      <c r="DS11" s="1" t="str">
        <f t="shared" ref="DS11:DS54" si="76">IF(DQ11&lt;&gt;"",IF(DR11&lt;&gt;"",MAX(DQ11,DR11),""),"")</f>
        <v/>
      </c>
      <c r="DT11" s="1" t="str">
        <f>IF('TT-2'!R6&lt;&gt;"",'TT-2'!R6,"")</f>
        <v/>
      </c>
      <c r="DU11" s="1" t="str">
        <f>IF('TT-2'!S6&lt;&gt;"",'TT-2'!S6,"")</f>
        <v/>
      </c>
      <c r="DV11" s="1" t="str">
        <f t="shared" ref="DV11:DV54" si="77">IF(DS11&lt;&gt;"", IF(DT11&lt;&gt;"",SUM(DS11,DT11),""),"")</f>
        <v/>
      </c>
      <c r="DW11" s="262" t="str">
        <f t="shared" ref="DW11:DW54" si="78">IF(DV11&lt;&gt;"",ROUND((DV11*100)/$DV$7,0),"")</f>
        <v/>
      </c>
      <c r="DX11" s="1" t="str">
        <f t="shared" ref="DX11:DX54" si="79">IF(DW11&lt;&gt;"",ROUND((DW11*60)/100,0),"")</f>
        <v/>
      </c>
      <c r="DY11" s="1" t="str">
        <f t="shared" ref="DY11:DY54" si="80">IF(DP11&lt;&gt;"",IF(DX11&lt;&gt;"",SUM(DP11,DX11),""),"")</f>
        <v/>
      </c>
      <c r="DZ11" s="80" t="str">
        <f t="shared" ref="DZ11:DZ54" si="81">IF(DY11&lt;&gt;"",ROUND((DY11*$DZ$7)/100,0),"")</f>
        <v/>
      </c>
      <c r="EA11" s="80" t="str">
        <f t="shared" ref="EA11:EA54" si="82">IF(DM11&lt;&gt;"",IF(DU11&lt;&gt;"",AVERAGE(DM11,DU11),""),"")</f>
        <v/>
      </c>
      <c r="EB11" s="1" t="str">
        <f t="shared" ref="EB11:EB54" si="83">IF(DY11&lt;&gt;"",IF(DZ11&lt;&gt;"",SUM(DZ11,EA11),""),"")</f>
        <v/>
      </c>
      <c r="EC11" s="1" t="str">
        <f t="shared" ref="EC11:EC54" si="84">IF(EB11="","",IF(EB11&gt;=91,"A1",IF(EB11&gt;=81,"A2",IF(EB11&gt;=71,"B1",IF(EB11&gt;=61,"B2",IF(EB11&gt;=51,"C1",IF(EB11&gt;=41,"C2",IF(EB11&gt;=33,"D","E"))))))))</f>
        <v/>
      </c>
      <c r="ED11" s="1" t="str">
        <f t="shared" ref="ED11:ED54" si="85">IF(EB11&lt;&gt;"",RANK(EB11,$EB$10:$EB$54,0),"")</f>
        <v/>
      </c>
      <c r="EE11" s="1">
        <f t="shared" ref="EE11:EE54" si="86">SUM(V11,AR11,BN11,CJ11,DF11,EB11)</f>
        <v>500</v>
      </c>
      <c r="EF11" s="230">
        <f t="shared" ref="EF11:EF54" si="87">IF(EE11&lt;&gt;0,ROUND((EE11/500)*100,2),"")</f>
        <v>100</v>
      </c>
      <c r="EG11" s="1" t="str">
        <f t="shared" ref="EG11:EG54" si="88">IF(EF11="","",IF(EF11&gt;=91,"A1",IF(EF11&gt;=81,"A2",IF(EF11&gt;=71,"B1",IF(EF11&gt;=61,"B2",IF(EF11&gt;=51,"C1",IF(EF11&gt;=41,"C2",IF(EF11&gt;=33,"D","E"))))))))</f>
        <v>A1</v>
      </c>
      <c r="EH11" s="1">
        <f t="shared" ref="EH11:EH54" si="89">IF(EF11&lt;&gt;"",RANK(EF11,$EF$10:$EF$54,0),"")</f>
        <v>1</v>
      </c>
      <c r="EI11" s="1" t="str">
        <f>biodata!O10</f>
        <v>A</v>
      </c>
      <c r="EJ11" s="1" t="str">
        <f>biodata!T10</f>
        <v>A</v>
      </c>
      <c r="EK11" s="1"/>
      <c r="EL11" s="1"/>
      <c r="EM11" s="1" t="str">
        <f>biodata!P10</f>
        <v>A</v>
      </c>
      <c r="EN11" s="1" t="str">
        <f>biodata!U10</f>
        <v>A</v>
      </c>
      <c r="EO11" s="1" t="str">
        <f>biodata!Q10</f>
        <v>YES</v>
      </c>
      <c r="EP11" s="1" t="str">
        <f>biodata!V10</f>
        <v>YES</v>
      </c>
      <c r="EQ11" s="1" t="str">
        <f>biodata!R10</f>
        <v>A</v>
      </c>
      <c r="ER11" s="1" t="str">
        <f>biodata!W10</f>
        <v>A</v>
      </c>
      <c r="ES11" s="1" t="str">
        <f>biodata!S10</f>
        <v>A1</v>
      </c>
      <c r="ET11" s="1"/>
      <c r="EU11" s="1">
        <f>biodata!M10</f>
        <v>0</v>
      </c>
      <c r="EV11" s="1">
        <f>biodata!N10</f>
        <v>0</v>
      </c>
      <c r="EW11" s="1">
        <f>SKILL!C8</f>
        <v>50</v>
      </c>
      <c r="EX11" s="1">
        <f>SKILL!D8</f>
        <v>50</v>
      </c>
      <c r="EY11" s="1">
        <f>SKILL!E8</f>
        <v>100</v>
      </c>
      <c r="EZ11" s="231" t="str">
        <f t="shared" si="1"/>
        <v>A1</v>
      </c>
      <c r="FA11" s="1">
        <f>SKILL!G8</f>
        <v>50</v>
      </c>
      <c r="FB11" s="1">
        <f>SKILL!H8</f>
        <v>50</v>
      </c>
      <c r="FC11" s="1">
        <f>SKILL!I8</f>
        <v>100</v>
      </c>
      <c r="FD11" s="231" t="str">
        <f t="shared" si="2"/>
        <v>A1</v>
      </c>
      <c r="FE11" s="1">
        <f>SKILL!K8</f>
        <v>100</v>
      </c>
      <c r="FF11" s="1" t="str">
        <f t="shared" ref="FF11:FF54" si="90">IF(FE11="","",IF(FE11&gt;=91,"A1",IF(FE11&gt;=81,"A2",IF(FE11&gt;=71,"B1",IF(FE11&gt;=61,"B2",IF(FE11&gt;=51,"C1",IF(FE11&gt;=41,"C2",IF(FE11&gt;=33,"D","E"))))))))</f>
        <v>A1</v>
      </c>
      <c r="FG11" s="1">
        <f>biodata!I10</f>
        <v>0</v>
      </c>
      <c r="FH11" s="1">
        <f>biodata!J10</f>
        <v>0</v>
      </c>
      <c r="FI11" s="1">
        <f>biodata!K10</f>
        <v>0</v>
      </c>
      <c r="FJ11" s="1">
        <f>biodata!L10</f>
        <v>0</v>
      </c>
    </row>
    <row r="12" spans="1:166">
      <c r="A12" s="1">
        <f>biodata!A11</f>
        <v>3</v>
      </c>
      <c r="B12" s="1" t="str">
        <f>IF(biodata!D11&lt;&gt;"",biodata!D11,"")</f>
        <v/>
      </c>
      <c r="C12" s="1" t="str">
        <f>IF('ut1'!C7&lt;&gt;"",'ut1'!C7,"")</f>
        <v/>
      </c>
      <c r="D12" s="1" t="str">
        <f>IF('ut2'!C7&lt;&gt;"",'ut2'!C7,"")</f>
        <v/>
      </c>
      <c r="E12" s="1" t="str">
        <f t="shared" si="3"/>
        <v/>
      </c>
      <c r="F12" s="1" t="str">
        <f>IF('TT-1'!C7&lt;&gt;"",'TT-1'!C7,"")</f>
        <v/>
      </c>
      <c r="G12" s="1" t="str">
        <f>IF('TT-1'!D7&lt;&gt;"",'TT-1'!D7,"")</f>
        <v/>
      </c>
      <c r="H12" s="1" t="str">
        <f t="shared" si="4"/>
        <v/>
      </c>
      <c r="I12" s="262" t="str">
        <f t="shared" si="5"/>
        <v/>
      </c>
      <c r="J12" s="1" t="str">
        <f t="shared" si="6"/>
        <v/>
      </c>
      <c r="K12" s="1" t="str">
        <f>IF('ut3'!C7&lt;&gt;"",'ut3'!C7,"")</f>
        <v/>
      </c>
      <c r="L12" s="1" t="str">
        <f>IF('ut4'!C7&lt;&gt;"",'ut4'!C7,"")</f>
        <v/>
      </c>
      <c r="M12" s="1" t="str">
        <f t="shared" si="7"/>
        <v/>
      </c>
      <c r="N12" s="1" t="str">
        <f>IF('TT-2'!C7&lt;&gt;"",'TT-2'!C7,"")</f>
        <v/>
      </c>
      <c r="O12" s="1" t="str">
        <f>IF('TT-2'!D7&lt;&gt;"",'TT-2'!D7,"")</f>
        <v/>
      </c>
      <c r="P12" s="229" t="str">
        <f t="shared" si="8"/>
        <v/>
      </c>
      <c r="Q12" s="262" t="str">
        <f t="shared" si="9"/>
        <v/>
      </c>
      <c r="R12" s="1" t="str">
        <f t="shared" si="10"/>
        <v/>
      </c>
      <c r="S12" s="1" t="str">
        <f t="shared" si="11"/>
        <v/>
      </c>
      <c r="T12" s="263" t="str">
        <f t="shared" si="12"/>
        <v/>
      </c>
      <c r="U12" s="80" t="str">
        <f t="shared" si="13"/>
        <v/>
      </c>
      <c r="V12" s="1" t="str">
        <f t="shared" si="14"/>
        <v/>
      </c>
      <c r="W12" s="1" t="str">
        <f t="shared" si="15"/>
        <v/>
      </c>
      <c r="X12" s="1" t="str">
        <f t="shared" si="16"/>
        <v/>
      </c>
      <c r="Y12" s="229" t="str">
        <f>IF('ut1'!D7&lt;&gt;"",'ut1'!D7,"")</f>
        <v/>
      </c>
      <c r="Z12" s="1" t="str">
        <f>IF('ut2'!D7&lt;&gt;"",'ut2'!D7,"")</f>
        <v/>
      </c>
      <c r="AA12" s="1" t="str">
        <f t="shared" si="17"/>
        <v/>
      </c>
      <c r="AB12" s="1" t="str">
        <f>IF('TT-1'!F7&lt;&gt;"",'TT-1'!F7,"")</f>
        <v/>
      </c>
      <c r="AC12" s="1" t="str">
        <f>IF('TT-1'!G7&lt;&gt;"",'TT-1'!G7,"")</f>
        <v/>
      </c>
      <c r="AD12" s="1" t="str">
        <f t="shared" si="18"/>
        <v/>
      </c>
      <c r="AE12" s="262" t="str">
        <f t="shared" si="19"/>
        <v/>
      </c>
      <c r="AF12" s="1" t="str">
        <f t="shared" si="0"/>
        <v/>
      </c>
      <c r="AG12" s="1" t="str">
        <f>IF('ut3'!D7&lt;&gt;"",'ut3'!D7,"")</f>
        <v/>
      </c>
      <c r="AH12" s="1" t="str">
        <f>IF('ut4'!D7&lt;&gt;"",'ut4'!D7,"")</f>
        <v/>
      </c>
      <c r="AI12" s="1" t="str">
        <f t="shared" si="20"/>
        <v/>
      </c>
      <c r="AJ12" s="1" t="str">
        <f>IF('TT-2'!F7&lt;&gt;"",'TT-2'!F7,"")</f>
        <v/>
      </c>
      <c r="AK12" s="1" t="str">
        <f>IF('TT-2'!G7&lt;&gt;"",'TT-2'!G7,"")</f>
        <v/>
      </c>
      <c r="AL12" s="1" t="str">
        <f t="shared" si="21"/>
        <v/>
      </c>
      <c r="AM12" s="262" t="str">
        <f t="shared" si="22"/>
        <v/>
      </c>
      <c r="AN12" s="1" t="str">
        <f t="shared" si="23"/>
        <v/>
      </c>
      <c r="AO12" s="1" t="str">
        <f t="shared" si="24"/>
        <v/>
      </c>
      <c r="AP12" s="263" t="str">
        <f t="shared" si="25"/>
        <v/>
      </c>
      <c r="AQ12" s="80" t="str">
        <f t="shared" si="26"/>
        <v/>
      </c>
      <c r="AR12" s="1" t="str">
        <f t="shared" si="27"/>
        <v/>
      </c>
      <c r="AS12" s="1" t="str">
        <f t="shared" si="28"/>
        <v/>
      </c>
      <c r="AT12" s="1" t="str">
        <f t="shared" si="29"/>
        <v/>
      </c>
      <c r="AU12" s="229" t="str">
        <f>IF('ut1'!E7&lt;&gt;"",'ut1'!E7,"")</f>
        <v/>
      </c>
      <c r="AV12" s="1" t="str">
        <f>IF('ut2'!E7&lt;&gt;"",'ut2'!E7,"")</f>
        <v/>
      </c>
      <c r="AW12" s="1" t="str">
        <f t="shared" si="30"/>
        <v/>
      </c>
      <c r="AX12" s="1" t="str">
        <f>IF('TT-1'!I7&lt;&gt;"",'TT-1'!I7,"")</f>
        <v/>
      </c>
      <c r="AY12" s="1" t="str">
        <f>IF('TT-1'!J7&lt;&gt;"",'TT-1'!J7,"")</f>
        <v/>
      </c>
      <c r="AZ12" s="1" t="str">
        <f t="shared" si="31"/>
        <v/>
      </c>
      <c r="BA12" s="262" t="str">
        <f t="shared" si="32"/>
        <v/>
      </c>
      <c r="BB12" s="1" t="str">
        <f t="shared" si="33"/>
        <v/>
      </c>
      <c r="BC12" s="1" t="str">
        <f>IF('ut3'!E7&lt;&gt;"",'ut3'!E7,"")</f>
        <v/>
      </c>
      <c r="BD12" s="1" t="str">
        <f>IF('ut4'!E7&lt;&gt;"",'ut4'!E7,"")</f>
        <v/>
      </c>
      <c r="BE12" s="1" t="str">
        <f t="shared" si="34"/>
        <v/>
      </c>
      <c r="BF12" s="1" t="str">
        <f>IF('TT-2'!I7&lt;&gt;"",'TT-2'!I7,"")</f>
        <v/>
      </c>
      <c r="BG12" s="1" t="str">
        <f>IF('TT-2'!J7&lt;&gt;"",'TT-2'!J7,"")</f>
        <v/>
      </c>
      <c r="BH12" s="1" t="str">
        <f t="shared" si="35"/>
        <v/>
      </c>
      <c r="BI12" s="262" t="str">
        <f t="shared" si="36"/>
        <v/>
      </c>
      <c r="BJ12" s="1" t="str">
        <f t="shared" si="37"/>
        <v/>
      </c>
      <c r="BK12" s="1" t="str">
        <f t="shared" si="38"/>
        <v/>
      </c>
      <c r="BL12" s="263" t="str">
        <f t="shared" si="39"/>
        <v/>
      </c>
      <c r="BM12" s="80" t="str">
        <f t="shared" si="40"/>
        <v/>
      </c>
      <c r="BN12" s="1" t="str">
        <f t="shared" si="41"/>
        <v/>
      </c>
      <c r="BO12" s="1" t="str">
        <f t="shared" si="42"/>
        <v/>
      </c>
      <c r="BP12" s="1" t="str">
        <f t="shared" si="43"/>
        <v/>
      </c>
      <c r="BQ12" s="1" t="str">
        <f>IF('ut1'!F7&lt;&gt;"",'ut1'!F7,"")</f>
        <v/>
      </c>
      <c r="BR12" s="1" t="str">
        <f>IF('ut2'!F7&lt;&gt;"",'ut2'!F7,"")</f>
        <v/>
      </c>
      <c r="BS12" s="1" t="str">
        <f t="shared" si="44"/>
        <v/>
      </c>
      <c r="BT12" s="1" t="str">
        <f>IF('TT-1'!L7&lt;&gt;"",'TT-1'!L7,"")</f>
        <v/>
      </c>
      <c r="BU12" s="1" t="str">
        <f>IF('TT-1'!M7&lt;&gt;"",'TT-1'!M7,"")</f>
        <v/>
      </c>
      <c r="BV12" s="1" t="str">
        <f t="shared" si="45"/>
        <v/>
      </c>
      <c r="BW12" s="262" t="str">
        <f t="shared" si="46"/>
        <v/>
      </c>
      <c r="BX12" s="1" t="str">
        <f t="shared" si="47"/>
        <v/>
      </c>
      <c r="BY12" s="1" t="str">
        <f>IF('ut3'!F7&lt;&gt;"",'ut3'!F7,"")</f>
        <v/>
      </c>
      <c r="BZ12" s="1" t="str">
        <f>IF('ut4'!F7&lt;&gt;"",'ut4'!F7,"")</f>
        <v/>
      </c>
      <c r="CA12" s="1" t="str">
        <f t="shared" si="48"/>
        <v/>
      </c>
      <c r="CB12" s="1" t="str">
        <f>IF('TT-2'!L7&lt;&gt;"",'TT-2'!L7,"")</f>
        <v/>
      </c>
      <c r="CC12" s="1" t="str">
        <f>IF('TT-2'!M7&lt;&gt;"",'TT-2'!M7,"")</f>
        <v/>
      </c>
      <c r="CD12" s="1" t="str">
        <f t="shared" si="49"/>
        <v/>
      </c>
      <c r="CE12" s="262" t="str">
        <f t="shared" si="50"/>
        <v/>
      </c>
      <c r="CF12" s="1" t="str">
        <f t="shared" si="51"/>
        <v/>
      </c>
      <c r="CG12" s="1" t="str">
        <f t="shared" si="52"/>
        <v/>
      </c>
      <c r="CH12" s="263" t="str">
        <f t="shared" si="53"/>
        <v/>
      </c>
      <c r="CI12" s="80" t="str">
        <f t="shared" si="54"/>
        <v/>
      </c>
      <c r="CJ12" s="1" t="str">
        <f t="shared" si="55"/>
        <v/>
      </c>
      <c r="CK12" s="1" t="str">
        <f t="shared" si="56"/>
        <v/>
      </c>
      <c r="CL12" s="1" t="str">
        <f t="shared" si="57"/>
        <v/>
      </c>
      <c r="CM12" s="229" t="str">
        <f>IF('ut1'!G7&lt;&gt;"",'ut1'!G7,"")</f>
        <v/>
      </c>
      <c r="CN12" s="1" t="str">
        <f>IF('ut2'!G7&lt;&gt;"",'ut2'!G7,"")</f>
        <v/>
      </c>
      <c r="CO12" s="1" t="str">
        <f t="shared" si="58"/>
        <v/>
      </c>
      <c r="CP12" s="1" t="str">
        <f>IF('TT-1'!O7&lt;&gt;"",'TT-1'!O7,"")</f>
        <v/>
      </c>
      <c r="CQ12" s="1" t="str">
        <f>IF('TT-1'!P7&lt;&gt;"",'TT-1'!P7,"")</f>
        <v/>
      </c>
      <c r="CR12" s="1" t="str">
        <f t="shared" si="59"/>
        <v/>
      </c>
      <c r="CS12" s="262" t="str">
        <f t="shared" si="60"/>
        <v/>
      </c>
      <c r="CT12" s="1" t="str">
        <f t="shared" si="61"/>
        <v/>
      </c>
      <c r="CU12" s="1" t="str">
        <f>IF('ut3'!G7&lt;&gt;"",'ut3'!G7,"")</f>
        <v/>
      </c>
      <c r="CV12" s="1" t="str">
        <f>IF('ut4'!G7&lt;&gt;"",'ut4'!G7,"")</f>
        <v/>
      </c>
      <c r="CW12" s="1" t="str">
        <f t="shared" si="62"/>
        <v/>
      </c>
      <c r="CX12" s="1" t="str">
        <f>IF('TT-2'!O7&lt;&gt;"",'TT-2'!O7,"")</f>
        <v/>
      </c>
      <c r="CY12" s="1" t="str">
        <f>IF('TT-2'!P7&lt;&gt;"",'TT-2'!P7,"")</f>
        <v/>
      </c>
      <c r="CZ12" s="1" t="str">
        <f t="shared" si="63"/>
        <v/>
      </c>
      <c r="DA12" s="1" t="str">
        <f t="shared" si="64"/>
        <v/>
      </c>
      <c r="DB12" s="1" t="str">
        <f t="shared" si="65"/>
        <v/>
      </c>
      <c r="DC12" s="1" t="str">
        <f t="shared" si="66"/>
        <v/>
      </c>
      <c r="DD12" s="263" t="str">
        <f t="shared" si="67"/>
        <v/>
      </c>
      <c r="DE12" s="80" t="str">
        <f t="shared" si="68"/>
        <v/>
      </c>
      <c r="DF12" s="1" t="str">
        <f t="shared" si="69"/>
        <v/>
      </c>
      <c r="DG12" s="1" t="str">
        <f t="shared" si="70"/>
        <v/>
      </c>
      <c r="DH12" s="1" t="str">
        <f t="shared" si="71"/>
        <v/>
      </c>
      <c r="DI12" s="229" t="str">
        <f>IF('ut1'!H7&lt;&gt;"",'ut1'!H7,"")</f>
        <v/>
      </c>
      <c r="DJ12" s="1" t="str">
        <f>IF('ut2'!H7&lt;&gt;"",'ut2'!H7,"")</f>
        <v/>
      </c>
      <c r="DK12" s="1" t="str">
        <f t="shared" si="72"/>
        <v/>
      </c>
      <c r="DL12" s="1" t="str">
        <f>IF('TT-1'!R7&lt;&gt;"",'TT-1'!R7,"")</f>
        <v/>
      </c>
      <c r="DM12" s="1" t="str">
        <f>IF('TT-1'!S7&lt;&gt;"",'TT-1'!S7,"")</f>
        <v/>
      </c>
      <c r="DN12" s="1" t="str">
        <f t="shared" si="73"/>
        <v/>
      </c>
      <c r="DO12" s="262" t="str">
        <f t="shared" si="74"/>
        <v/>
      </c>
      <c r="DP12" s="1" t="str">
        <f t="shared" si="75"/>
        <v/>
      </c>
      <c r="DQ12" s="1" t="str">
        <f>IF('ut3'!H7&lt;&gt;"",'ut3'!H7,"")</f>
        <v/>
      </c>
      <c r="DR12" s="1" t="str">
        <f>IF('ut4'!H7&lt;&gt;"",'ut4'!H7,"")</f>
        <v/>
      </c>
      <c r="DS12" s="1" t="str">
        <f t="shared" si="76"/>
        <v/>
      </c>
      <c r="DT12" s="1" t="str">
        <f>IF('TT-2'!R7&lt;&gt;"",'TT-2'!R7,"")</f>
        <v/>
      </c>
      <c r="DU12" s="1" t="str">
        <f>IF('TT-2'!S7&lt;&gt;"",'TT-2'!S7,"")</f>
        <v/>
      </c>
      <c r="DV12" s="1" t="str">
        <f t="shared" si="77"/>
        <v/>
      </c>
      <c r="DW12" s="262" t="str">
        <f t="shared" si="78"/>
        <v/>
      </c>
      <c r="DX12" s="1" t="str">
        <f t="shared" si="79"/>
        <v/>
      </c>
      <c r="DY12" s="1" t="str">
        <f t="shared" si="80"/>
        <v/>
      </c>
      <c r="DZ12" s="80" t="str">
        <f t="shared" si="81"/>
        <v/>
      </c>
      <c r="EA12" s="80" t="str">
        <f t="shared" si="82"/>
        <v/>
      </c>
      <c r="EB12" s="1" t="str">
        <f t="shared" si="83"/>
        <v/>
      </c>
      <c r="EC12" s="1" t="str">
        <f t="shared" si="84"/>
        <v/>
      </c>
      <c r="ED12" s="1" t="str">
        <f t="shared" si="85"/>
        <v/>
      </c>
      <c r="EE12" s="1">
        <f t="shared" si="86"/>
        <v>0</v>
      </c>
      <c r="EF12" s="230" t="str">
        <f t="shared" si="87"/>
        <v/>
      </c>
      <c r="EG12" s="1" t="str">
        <f t="shared" si="88"/>
        <v/>
      </c>
      <c r="EH12" s="1" t="str">
        <f t="shared" si="89"/>
        <v/>
      </c>
      <c r="EI12" s="1" t="str">
        <f>biodata!O11</f>
        <v>A</v>
      </c>
      <c r="EJ12" s="1" t="str">
        <f>biodata!T11</f>
        <v>A</v>
      </c>
      <c r="EK12" s="1"/>
      <c r="EL12" s="1"/>
      <c r="EM12" s="1" t="str">
        <f>biodata!P11</f>
        <v>A</v>
      </c>
      <c r="EN12" s="1" t="str">
        <f>biodata!U11</f>
        <v>A</v>
      </c>
      <c r="EO12" s="1" t="str">
        <f>biodata!Q11</f>
        <v>YES</v>
      </c>
      <c r="EP12" s="1" t="str">
        <f>biodata!V11</f>
        <v>YES</v>
      </c>
      <c r="EQ12" s="1" t="str">
        <f>biodata!R11</f>
        <v>A</v>
      </c>
      <c r="ER12" s="1" t="str">
        <f>biodata!W11</f>
        <v>A</v>
      </c>
      <c r="ES12" s="1" t="str">
        <f>biodata!S11</f>
        <v>A1</v>
      </c>
      <c r="ET12" s="1"/>
      <c r="EU12" s="1">
        <f>biodata!M11</f>
        <v>0</v>
      </c>
      <c r="EV12" s="1">
        <f>biodata!N11</f>
        <v>0</v>
      </c>
      <c r="EW12" s="1">
        <f>SKILL!C9</f>
        <v>0</v>
      </c>
      <c r="EX12" s="1">
        <f>SKILL!D9</f>
        <v>0</v>
      </c>
      <c r="EY12" s="1" t="str">
        <f>SKILL!E9</f>
        <v/>
      </c>
      <c r="EZ12" s="231" t="str">
        <f t="shared" si="1"/>
        <v/>
      </c>
      <c r="FA12" s="1">
        <f>SKILL!G9</f>
        <v>0</v>
      </c>
      <c r="FB12" s="1">
        <f>SKILL!H9</f>
        <v>0</v>
      </c>
      <c r="FC12" s="1" t="str">
        <f>SKILL!I9</f>
        <v/>
      </c>
      <c r="FD12" s="231" t="str">
        <f t="shared" si="2"/>
        <v/>
      </c>
      <c r="FE12" s="1" t="str">
        <f>SKILL!K9</f>
        <v/>
      </c>
      <c r="FF12" s="1" t="str">
        <f t="shared" si="90"/>
        <v/>
      </c>
      <c r="FG12" s="1">
        <f>biodata!I11</f>
        <v>0</v>
      </c>
      <c r="FH12" s="1">
        <f>biodata!J11</f>
        <v>0</v>
      </c>
      <c r="FI12" s="1">
        <f>biodata!K11</f>
        <v>0</v>
      </c>
      <c r="FJ12" s="1">
        <f>biodata!L11</f>
        <v>0</v>
      </c>
    </row>
    <row r="13" spans="1:166">
      <c r="A13" s="1">
        <f>biodata!A12</f>
        <v>4</v>
      </c>
      <c r="B13" s="1" t="str">
        <f>IF(biodata!D12&lt;&gt;"",biodata!D12,"")</f>
        <v/>
      </c>
      <c r="C13" s="1" t="str">
        <f>IF('ut1'!C8&lt;&gt;"",'ut1'!C8,"")</f>
        <v/>
      </c>
      <c r="D13" s="1" t="str">
        <f>IF('ut2'!C8&lt;&gt;"",'ut2'!C8,"")</f>
        <v/>
      </c>
      <c r="E13" s="1" t="str">
        <f t="shared" si="3"/>
        <v/>
      </c>
      <c r="F13" s="1" t="str">
        <f>IF('TT-1'!C8&lt;&gt;"",'TT-1'!C8,"")</f>
        <v/>
      </c>
      <c r="G13" s="1" t="str">
        <f>IF('TT-1'!D8&lt;&gt;"",'TT-1'!D8,"")</f>
        <v/>
      </c>
      <c r="H13" s="1" t="str">
        <f t="shared" si="4"/>
        <v/>
      </c>
      <c r="I13" s="262" t="str">
        <f t="shared" si="5"/>
        <v/>
      </c>
      <c r="J13" s="1" t="str">
        <f t="shared" si="6"/>
        <v/>
      </c>
      <c r="K13" s="1" t="str">
        <f>IF('ut3'!C8&lt;&gt;"",'ut3'!C8,"")</f>
        <v/>
      </c>
      <c r="L13" s="1" t="str">
        <f>IF('ut4'!C8&lt;&gt;"",'ut4'!C8,"")</f>
        <v/>
      </c>
      <c r="M13" s="1" t="str">
        <f t="shared" si="7"/>
        <v/>
      </c>
      <c r="N13" s="1" t="str">
        <f>IF('TT-2'!C8&lt;&gt;"",'TT-2'!C8,"")</f>
        <v/>
      </c>
      <c r="O13" s="1" t="str">
        <f>IF('TT-2'!D8&lt;&gt;"",'TT-2'!D8,"")</f>
        <v/>
      </c>
      <c r="P13" s="229" t="str">
        <f t="shared" si="8"/>
        <v/>
      </c>
      <c r="Q13" s="262" t="str">
        <f t="shared" si="9"/>
        <v/>
      </c>
      <c r="R13" s="1" t="str">
        <f t="shared" si="10"/>
        <v/>
      </c>
      <c r="S13" s="1" t="str">
        <f t="shared" si="11"/>
        <v/>
      </c>
      <c r="T13" s="263" t="str">
        <f t="shared" si="12"/>
        <v/>
      </c>
      <c r="U13" s="80" t="str">
        <f t="shared" si="13"/>
        <v/>
      </c>
      <c r="V13" s="1" t="str">
        <f t="shared" si="14"/>
        <v/>
      </c>
      <c r="W13" s="1" t="str">
        <f t="shared" si="15"/>
        <v/>
      </c>
      <c r="X13" s="1" t="str">
        <f t="shared" si="16"/>
        <v/>
      </c>
      <c r="Y13" s="229" t="str">
        <f>IF('ut1'!D8&lt;&gt;"",'ut1'!D8,"")</f>
        <v/>
      </c>
      <c r="Z13" s="1" t="str">
        <f>IF('ut2'!D8&lt;&gt;"",'ut2'!D8,"")</f>
        <v/>
      </c>
      <c r="AA13" s="1" t="str">
        <f t="shared" si="17"/>
        <v/>
      </c>
      <c r="AB13" s="1" t="str">
        <f>IF('TT-1'!F8&lt;&gt;"",'TT-1'!F8,"")</f>
        <v/>
      </c>
      <c r="AC13" s="1" t="str">
        <f>IF('TT-1'!G8&lt;&gt;"",'TT-1'!G8,"")</f>
        <v/>
      </c>
      <c r="AD13" s="1" t="str">
        <f t="shared" si="18"/>
        <v/>
      </c>
      <c r="AE13" s="262" t="str">
        <f t="shared" si="19"/>
        <v/>
      </c>
      <c r="AF13" s="1" t="str">
        <f t="shared" si="0"/>
        <v/>
      </c>
      <c r="AG13" s="1" t="str">
        <f>IF('ut3'!D8&lt;&gt;"",'ut3'!D8,"")</f>
        <v/>
      </c>
      <c r="AH13" s="1" t="str">
        <f>IF('ut4'!D8&lt;&gt;"",'ut4'!D8,"")</f>
        <v/>
      </c>
      <c r="AI13" s="1" t="str">
        <f t="shared" si="20"/>
        <v/>
      </c>
      <c r="AJ13" s="1" t="str">
        <f>IF('TT-2'!F8&lt;&gt;"",'TT-2'!F8,"")</f>
        <v/>
      </c>
      <c r="AK13" s="1" t="str">
        <f>IF('TT-2'!G8&lt;&gt;"",'TT-2'!G8,"")</f>
        <v/>
      </c>
      <c r="AL13" s="1" t="str">
        <f t="shared" si="21"/>
        <v/>
      </c>
      <c r="AM13" s="262" t="str">
        <f t="shared" si="22"/>
        <v/>
      </c>
      <c r="AN13" s="1" t="str">
        <f t="shared" si="23"/>
        <v/>
      </c>
      <c r="AO13" s="1" t="str">
        <f t="shared" si="24"/>
        <v/>
      </c>
      <c r="AP13" s="263" t="str">
        <f t="shared" si="25"/>
        <v/>
      </c>
      <c r="AQ13" s="80" t="str">
        <f t="shared" si="26"/>
        <v/>
      </c>
      <c r="AR13" s="1" t="str">
        <f t="shared" si="27"/>
        <v/>
      </c>
      <c r="AS13" s="1" t="str">
        <f t="shared" si="28"/>
        <v/>
      </c>
      <c r="AT13" s="1" t="str">
        <f t="shared" si="29"/>
        <v/>
      </c>
      <c r="AU13" s="229" t="str">
        <f>IF('ut1'!E8&lt;&gt;"",'ut1'!E8,"")</f>
        <v/>
      </c>
      <c r="AV13" s="1" t="str">
        <f>IF('ut2'!E8&lt;&gt;"",'ut2'!E8,"")</f>
        <v/>
      </c>
      <c r="AW13" s="1" t="str">
        <f t="shared" si="30"/>
        <v/>
      </c>
      <c r="AX13" s="1" t="str">
        <f>IF('TT-1'!I8&lt;&gt;"",'TT-1'!I8,"")</f>
        <v/>
      </c>
      <c r="AY13" s="1" t="str">
        <f>IF('TT-1'!J8&lt;&gt;"",'TT-1'!J8,"")</f>
        <v/>
      </c>
      <c r="AZ13" s="1" t="str">
        <f t="shared" si="31"/>
        <v/>
      </c>
      <c r="BA13" s="262" t="str">
        <f t="shared" si="32"/>
        <v/>
      </c>
      <c r="BB13" s="1" t="str">
        <f t="shared" si="33"/>
        <v/>
      </c>
      <c r="BC13" s="1" t="str">
        <f>IF('ut3'!E8&lt;&gt;"",'ut3'!E8,"")</f>
        <v/>
      </c>
      <c r="BD13" s="1" t="str">
        <f>IF('ut4'!E8&lt;&gt;"",'ut4'!E8,"")</f>
        <v/>
      </c>
      <c r="BE13" s="1" t="str">
        <f t="shared" si="34"/>
        <v/>
      </c>
      <c r="BF13" s="1" t="str">
        <f>IF('TT-2'!I8&lt;&gt;"",'TT-2'!I8,"")</f>
        <v/>
      </c>
      <c r="BG13" s="1" t="str">
        <f>IF('TT-2'!J8&lt;&gt;"",'TT-2'!J8,"")</f>
        <v/>
      </c>
      <c r="BH13" s="1" t="str">
        <f t="shared" si="35"/>
        <v/>
      </c>
      <c r="BI13" s="262" t="str">
        <f t="shared" si="36"/>
        <v/>
      </c>
      <c r="BJ13" s="1" t="str">
        <f t="shared" si="37"/>
        <v/>
      </c>
      <c r="BK13" s="1" t="str">
        <f t="shared" si="38"/>
        <v/>
      </c>
      <c r="BL13" s="263" t="str">
        <f t="shared" si="39"/>
        <v/>
      </c>
      <c r="BM13" s="80" t="str">
        <f t="shared" si="40"/>
        <v/>
      </c>
      <c r="BN13" s="1" t="str">
        <f t="shared" si="41"/>
        <v/>
      </c>
      <c r="BO13" s="1" t="str">
        <f t="shared" si="42"/>
        <v/>
      </c>
      <c r="BP13" s="1" t="str">
        <f t="shared" si="43"/>
        <v/>
      </c>
      <c r="BQ13" s="1" t="str">
        <f>IF('ut1'!F8&lt;&gt;"",'ut1'!F8,"")</f>
        <v/>
      </c>
      <c r="BR13" s="1" t="str">
        <f>IF('ut2'!F8&lt;&gt;"",'ut2'!F8,"")</f>
        <v/>
      </c>
      <c r="BS13" s="1" t="str">
        <f t="shared" si="44"/>
        <v/>
      </c>
      <c r="BT13" s="1" t="str">
        <f>IF('TT-1'!L8&lt;&gt;"",'TT-1'!L8,"")</f>
        <v/>
      </c>
      <c r="BU13" s="1" t="str">
        <f>IF('TT-1'!M8&lt;&gt;"",'TT-1'!M8,"")</f>
        <v/>
      </c>
      <c r="BV13" s="1" t="str">
        <f t="shared" si="45"/>
        <v/>
      </c>
      <c r="BW13" s="262" t="str">
        <f t="shared" si="46"/>
        <v/>
      </c>
      <c r="BX13" s="1" t="str">
        <f t="shared" si="47"/>
        <v/>
      </c>
      <c r="BY13" s="1" t="str">
        <f>IF('ut3'!F8&lt;&gt;"",'ut3'!F8,"")</f>
        <v/>
      </c>
      <c r="BZ13" s="1" t="str">
        <f>IF('ut4'!F8&lt;&gt;"",'ut4'!F8,"")</f>
        <v/>
      </c>
      <c r="CA13" s="1" t="str">
        <f t="shared" si="48"/>
        <v/>
      </c>
      <c r="CB13" s="1" t="str">
        <f>IF('TT-2'!L8&lt;&gt;"",'TT-2'!L8,"")</f>
        <v/>
      </c>
      <c r="CC13" s="1" t="str">
        <f>IF('TT-2'!M8&lt;&gt;"",'TT-2'!M8,"")</f>
        <v/>
      </c>
      <c r="CD13" s="1" t="str">
        <f t="shared" si="49"/>
        <v/>
      </c>
      <c r="CE13" s="262" t="str">
        <f t="shared" si="50"/>
        <v/>
      </c>
      <c r="CF13" s="1" t="str">
        <f t="shared" si="51"/>
        <v/>
      </c>
      <c r="CG13" s="1" t="str">
        <f t="shared" si="52"/>
        <v/>
      </c>
      <c r="CH13" s="263" t="str">
        <f t="shared" si="53"/>
        <v/>
      </c>
      <c r="CI13" s="80" t="str">
        <f t="shared" si="54"/>
        <v/>
      </c>
      <c r="CJ13" s="1" t="str">
        <f t="shared" si="55"/>
        <v/>
      </c>
      <c r="CK13" s="1" t="str">
        <f t="shared" si="56"/>
        <v/>
      </c>
      <c r="CL13" s="1" t="str">
        <f t="shared" si="57"/>
        <v/>
      </c>
      <c r="CM13" s="229" t="str">
        <f>IF('ut1'!G8&lt;&gt;"",'ut1'!G8,"")</f>
        <v/>
      </c>
      <c r="CN13" s="1" t="str">
        <f>IF('ut2'!G8&lt;&gt;"",'ut2'!G8,"")</f>
        <v/>
      </c>
      <c r="CO13" s="1" t="str">
        <f t="shared" si="58"/>
        <v/>
      </c>
      <c r="CP13" s="1" t="str">
        <f>IF('TT-1'!O8&lt;&gt;"",'TT-1'!O8,"")</f>
        <v/>
      </c>
      <c r="CQ13" s="1" t="str">
        <f>IF('TT-1'!P8&lt;&gt;"",'TT-1'!P8,"")</f>
        <v/>
      </c>
      <c r="CR13" s="1" t="str">
        <f t="shared" si="59"/>
        <v/>
      </c>
      <c r="CS13" s="262" t="str">
        <f t="shared" si="60"/>
        <v/>
      </c>
      <c r="CT13" s="1" t="str">
        <f t="shared" si="61"/>
        <v/>
      </c>
      <c r="CU13" s="1" t="str">
        <f>IF('ut3'!G8&lt;&gt;"",'ut3'!G8,"")</f>
        <v/>
      </c>
      <c r="CV13" s="1" t="str">
        <f>IF('ut4'!G8&lt;&gt;"",'ut4'!G8,"")</f>
        <v/>
      </c>
      <c r="CW13" s="1" t="str">
        <f t="shared" si="62"/>
        <v/>
      </c>
      <c r="CX13" s="1" t="str">
        <f>IF('TT-2'!O8&lt;&gt;"",'TT-2'!O8,"")</f>
        <v/>
      </c>
      <c r="CY13" s="1" t="str">
        <f>IF('TT-2'!P8&lt;&gt;"",'TT-2'!P8,"")</f>
        <v/>
      </c>
      <c r="CZ13" s="1" t="str">
        <f t="shared" si="63"/>
        <v/>
      </c>
      <c r="DA13" s="1" t="str">
        <f t="shared" si="64"/>
        <v/>
      </c>
      <c r="DB13" s="1" t="str">
        <f t="shared" si="65"/>
        <v/>
      </c>
      <c r="DC13" s="1" t="str">
        <f t="shared" si="66"/>
        <v/>
      </c>
      <c r="DD13" s="263" t="str">
        <f t="shared" si="67"/>
        <v/>
      </c>
      <c r="DE13" s="80" t="str">
        <f t="shared" si="68"/>
        <v/>
      </c>
      <c r="DF13" s="1" t="str">
        <f t="shared" si="69"/>
        <v/>
      </c>
      <c r="DG13" s="1" t="str">
        <f t="shared" si="70"/>
        <v/>
      </c>
      <c r="DH13" s="1" t="str">
        <f t="shared" si="71"/>
        <v/>
      </c>
      <c r="DI13" s="229" t="str">
        <f>IF('ut1'!H8&lt;&gt;"",'ut1'!H8,"")</f>
        <v/>
      </c>
      <c r="DJ13" s="1" t="str">
        <f>IF('ut2'!H8&lt;&gt;"",'ut2'!H8,"")</f>
        <v/>
      </c>
      <c r="DK13" s="1" t="str">
        <f t="shared" si="72"/>
        <v/>
      </c>
      <c r="DL13" s="1" t="str">
        <f>IF('TT-1'!R8&lt;&gt;"",'TT-1'!R8,"")</f>
        <v/>
      </c>
      <c r="DM13" s="1" t="str">
        <f>IF('TT-1'!S8&lt;&gt;"",'TT-1'!S8,"")</f>
        <v/>
      </c>
      <c r="DN13" s="1" t="str">
        <f t="shared" si="73"/>
        <v/>
      </c>
      <c r="DO13" s="262" t="str">
        <f t="shared" si="74"/>
        <v/>
      </c>
      <c r="DP13" s="1" t="str">
        <f t="shared" si="75"/>
        <v/>
      </c>
      <c r="DQ13" s="1" t="str">
        <f>IF('ut3'!H8&lt;&gt;"",'ut3'!H8,"")</f>
        <v/>
      </c>
      <c r="DR13" s="1" t="str">
        <f>IF('ut4'!H8&lt;&gt;"",'ut4'!H8,"")</f>
        <v/>
      </c>
      <c r="DS13" s="1" t="str">
        <f t="shared" si="76"/>
        <v/>
      </c>
      <c r="DT13" s="1" t="str">
        <f>IF('TT-2'!R8&lt;&gt;"",'TT-2'!R8,"")</f>
        <v/>
      </c>
      <c r="DU13" s="1" t="str">
        <f>IF('TT-2'!S8&lt;&gt;"",'TT-2'!S8,"")</f>
        <v/>
      </c>
      <c r="DV13" s="1" t="str">
        <f t="shared" si="77"/>
        <v/>
      </c>
      <c r="DW13" s="262" t="str">
        <f t="shared" si="78"/>
        <v/>
      </c>
      <c r="DX13" s="1" t="str">
        <f t="shared" si="79"/>
        <v/>
      </c>
      <c r="DY13" s="1" t="str">
        <f t="shared" si="80"/>
        <v/>
      </c>
      <c r="DZ13" s="80" t="str">
        <f t="shared" si="81"/>
        <v/>
      </c>
      <c r="EA13" s="80" t="str">
        <f t="shared" si="82"/>
        <v/>
      </c>
      <c r="EB13" s="1" t="str">
        <f t="shared" si="83"/>
        <v/>
      </c>
      <c r="EC13" s="1" t="str">
        <f t="shared" si="84"/>
        <v/>
      </c>
      <c r="ED13" s="1" t="str">
        <f t="shared" si="85"/>
        <v/>
      </c>
      <c r="EE13" s="1">
        <f t="shared" si="86"/>
        <v>0</v>
      </c>
      <c r="EF13" s="230" t="str">
        <f t="shared" si="87"/>
        <v/>
      </c>
      <c r="EG13" s="1" t="str">
        <f t="shared" si="88"/>
        <v/>
      </c>
      <c r="EH13" s="1" t="str">
        <f t="shared" si="89"/>
        <v/>
      </c>
      <c r="EI13" s="1" t="str">
        <f>biodata!O12</f>
        <v>A</v>
      </c>
      <c r="EJ13" s="1" t="str">
        <f>biodata!T12</f>
        <v>A</v>
      </c>
      <c r="EK13" s="1"/>
      <c r="EL13" s="1"/>
      <c r="EM13" s="1" t="str">
        <f>biodata!P12</f>
        <v>A</v>
      </c>
      <c r="EN13" s="1" t="str">
        <f>biodata!U12</f>
        <v>A</v>
      </c>
      <c r="EO13" s="1" t="str">
        <f>biodata!Q12</f>
        <v>YES</v>
      </c>
      <c r="EP13" s="1" t="str">
        <f>biodata!V12</f>
        <v>YES</v>
      </c>
      <c r="EQ13" s="1" t="str">
        <f>biodata!R12</f>
        <v>A</v>
      </c>
      <c r="ER13" s="1" t="str">
        <f>biodata!W12</f>
        <v>A</v>
      </c>
      <c r="ES13" s="1" t="str">
        <f>biodata!S12</f>
        <v>A1</v>
      </c>
      <c r="ET13" s="1"/>
      <c r="EU13" s="1">
        <f>biodata!M12</f>
        <v>0</v>
      </c>
      <c r="EV13" s="1">
        <f>biodata!N12</f>
        <v>0</v>
      </c>
      <c r="EW13" s="1">
        <f>SKILL!C10</f>
        <v>0</v>
      </c>
      <c r="EX13" s="1">
        <f>SKILL!D10</f>
        <v>0</v>
      </c>
      <c r="EY13" s="1" t="str">
        <f>SKILL!E10</f>
        <v/>
      </c>
      <c r="EZ13" s="231" t="str">
        <f t="shared" si="1"/>
        <v/>
      </c>
      <c r="FA13" s="1">
        <f>SKILL!G10</f>
        <v>0</v>
      </c>
      <c r="FB13" s="1">
        <f>SKILL!H10</f>
        <v>0</v>
      </c>
      <c r="FC13" s="1" t="str">
        <f>SKILL!I10</f>
        <v/>
      </c>
      <c r="FD13" s="231" t="str">
        <f t="shared" si="2"/>
        <v/>
      </c>
      <c r="FE13" s="1" t="str">
        <f>SKILL!K10</f>
        <v/>
      </c>
      <c r="FF13" s="1" t="str">
        <f t="shared" si="90"/>
        <v/>
      </c>
      <c r="FG13" s="1">
        <f>biodata!I12</f>
        <v>0</v>
      </c>
      <c r="FH13" s="1">
        <f>biodata!J12</f>
        <v>0</v>
      </c>
      <c r="FI13" s="1">
        <f>biodata!K12</f>
        <v>0</v>
      </c>
      <c r="FJ13" s="1">
        <f>biodata!L12</f>
        <v>0</v>
      </c>
    </row>
    <row r="14" spans="1:166">
      <c r="A14" s="1">
        <f>biodata!A13</f>
        <v>5</v>
      </c>
      <c r="B14" s="1" t="str">
        <f>IF(biodata!D13&lt;&gt;"",biodata!D13,"")</f>
        <v/>
      </c>
      <c r="C14" s="1" t="str">
        <f>IF('ut1'!C9&lt;&gt;"",'ut1'!C9,"")</f>
        <v/>
      </c>
      <c r="D14" s="1" t="str">
        <f>IF('ut2'!C9&lt;&gt;"",'ut2'!C9,"")</f>
        <v/>
      </c>
      <c r="E14" s="1" t="str">
        <f t="shared" si="3"/>
        <v/>
      </c>
      <c r="F14" s="1" t="str">
        <f>IF('TT-1'!C9&lt;&gt;"",'TT-1'!C9,"")</f>
        <v/>
      </c>
      <c r="G14" s="1" t="str">
        <f>IF('TT-1'!D9&lt;&gt;"",'TT-1'!D9,"")</f>
        <v/>
      </c>
      <c r="H14" s="1" t="str">
        <f t="shared" si="4"/>
        <v/>
      </c>
      <c r="I14" s="262" t="str">
        <f t="shared" si="5"/>
        <v/>
      </c>
      <c r="J14" s="1" t="str">
        <f t="shared" si="6"/>
        <v/>
      </c>
      <c r="K14" s="1" t="str">
        <f>IF('ut3'!C9&lt;&gt;"",'ut3'!C9,"")</f>
        <v/>
      </c>
      <c r="L14" s="1" t="str">
        <f>IF('ut4'!C9&lt;&gt;"",'ut4'!C9,"")</f>
        <v/>
      </c>
      <c r="M14" s="1" t="str">
        <f t="shared" si="7"/>
        <v/>
      </c>
      <c r="N14" s="1" t="str">
        <f>IF('TT-2'!C9&lt;&gt;"",'TT-2'!C9,"")</f>
        <v/>
      </c>
      <c r="O14" s="1" t="str">
        <f>IF('TT-2'!D9&lt;&gt;"",'TT-2'!D9,"")</f>
        <v/>
      </c>
      <c r="P14" s="229" t="str">
        <f t="shared" si="8"/>
        <v/>
      </c>
      <c r="Q14" s="262" t="str">
        <f t="shared" si="9"/>
        <v/>
      </c>
      <c r="R14" s="1" t="str">
        <f t="shared" si="10"/>
        <v/>
      </c>
      <c r="S14" s="1" t="str">
        <f t="shared" si="11"/>
        <v/>
      </c>
      <c r="T14" s="263" t="str">
        <f t="shared" si="12"/>
        <v/>
      </c>
      <c r="U14" s="80" t="str">
        <f t="shared" si="13"/>
        <v/>
      </c>
      <c r="V14" s="1" t="str">
        <f t="shared" si="14"/>
        <v/>
      </c>
      <c r="W14" s="1" t="str">
        <f t="shared" si="15"/>
        <v/>
      </c>
      <c r="X14" s="1" t="str">
        <f t="shared" si="16"/>
        <v/>
      </c>
      <c r="Y14" s="229" t="str">
        <f>IF('ut1'!D9&lt;&gt;"",'ut1'!D9,"")</f>
        <v/>
      </c>
      <c r="Z14" s="1" t="str">
        <f>IF('ut2'!D9&lt;&gt;"",'ut2'!D9,"")</f>
        <v/>
      </c>
      <c r="AA14" s="1" t="str">
        <f t="shared" si="17"/>
        <v/>
      </c>
      <c r="AB14" s="1" t="str">
        <f>IF('TT-1'!F9&lt;&gt;"",'TT-1'!F9,"")</f>
        <v/>
      </c>
      <c r="AC14" s="1" t="str">
        <f>IF('TT-1'!G9&lt;&gt;"",'TT-1'!G9,"")</f>
        <v/>
      </c>
      <c r="AD14" s="1" t="str">
        <f t="shared" si="18"/>
        <v/>
      </c>
      <c r="AE14" s="262" t="str">
        <f t="shared" si="19"/>
        <v/>
      </c>
      <c r="AF14" s="1" t="str">
        <f t="shared" si="0"/>
        <v/>
      </c>
      <c r="AG14" s="1" t="str">
        <f>IF('ut3'!D9&lt;&gt;"",'ut3'!D9,"")</f>
        <v/>
      </c>
      <c r="AH14" s="1" t="str">
        <f>IF('ut4'!D9&lt;&gt;"",'ut4'!D9,"")</f>
        <v/>
      </c>
      <c r="AI14" s="1" t="str">
        <f t="shared" si="20"/>
        <v/>
      </c>
      <c r="AJ14" s="1" t="str">
        <f>IF('TT-2'!F9&lt;&gt;"",'TT-2'!F9,"")</f>
        <v/>
      </c>
      <c r="AK14" s="1" t="str">
        <f>IF('TT-2'!G9&lt;&gt;"",'TT-2'!G9,"")</f>
        <v/>
      </c>
      <c r="AL14" s="1" t="str">
        <f t="shared" si="21"/>
        <v/>
      </c>
      <c r="AM14" s="262" t="str">
        <f t="shared" si="22"/>
        <v/>
      </c>
      <c r="AN14" s="1" t="str">
        <f t="shared" si="23"/>
        <v/>
      </c>
      <c r="AO14" s="1" t="str">
        <f t="shared" si="24"/>
        <v/>
      </c>
      <c r="AP14" s="263" t="str">
        <f t="shared" si="25"/>
        <v/>
      </c>
      <c r="AQ14" s="80" t="str">
        <f t="shared" si="26"/>
        <v/>
      </c>
      <c r="AR14" s="1" t="str">
        <f t="shared" si="27"/>
        <v/>
      </c>
      <c r="AS14" s="1" t="str">
        <f t="shared" si="28"/>
        <v/>
      </c>
      <c r="AT14" s="1" t="str">
        <f t="shared" si="29"/>
        <v/>
      </c>
      <c r="AU14" s="229" t="str">
        <f>IF('ut1'!E9&lt;&gt;"",'ut1'!E9,"")</f>
        <v/>
      </c>
      <c r="AV14" s="1" t="str">
        <f>IF('ut2'!E9&lt;&gt;"",'ut2'!E9,"")</f>
        <v/>
      </c>
      <c r="AW14" s="1" t="str">
        <f t="shared" si="30"/>
        <v/>
      </c>
      <c r="AX14" s="1" t="str">
        <f>IF('TT-1'!I9&lt;&gt;"",'TT-1'!I9,"")</f>
        <v/>
      </c>
      <c r="AY14" s="1" t="str">
        <f>IF('TT-1'!J9&lt;&gt;"",'TT-1'!J9,"")</f>
        <v/>
      </c>
      <c r="AZ14" s="1" t="str">
        <f t="shared" si="31"/>
        <v/>
      </c>
      <c r="BA14" s="262" t="str">
        <f t="shared" si="32"/>
        <v/>
      </c>
      <c r="BB14" s="1" t="str">
        <f t="shared" si="33"/>
        <v/>
      </c>
      <c r="BC14" s="1" t="str">
        <f>IF('ut3'!E9&lt;&gt;"",'ut3'!E9,"")</f>
        <v/>
      </c>
      <c r="BD14" s="1" t="str">
        <f>IF('ut4'!E9&lt;&gt;"",'ut4'!E9,"")</f>
        <v/>
      </c>
      <c r="BE14" s="1" t="str">
        <f t="shared" si="34"/>
        <v/>
      </c>
      <c r="BF14" s="1" t="str">
        <f>IF('TT-2'!I9&lt;&gt;"",'TT-2'!I9,"")</f>
        <v/>
      </c>
      <c r="BG14" s="1" t="str">
        <f>IF('TT-2'!J9&lt;&gt;"",'TT-2'!J9,"")</f>
        <v/>
      </c>
      <c r="BH14" s="1" t="str">
        <f t="shared" si="35"/>
        <v/>
      </c>
      <c r="BI14" s="262" t="str">
        <f t="shared" si="36"/>
        <v/>
      </c>
      <c r="BJ14" s="1" t="str">
        <f t="shared" si="37"/>
        <v/>
      </c>
      <c r="BK14" s="1" t="str">
        <f t="shared" si="38"/>
        <v/>
      </c>
      <c r="BL14" s="263" t="str">
        <f t="shared" si="39"/>
        <v/>
      </c>
      <c r="BM14" s="80" t="str">
        <f t="shared" si="40"/>
        <v/>
      </c>
      <c r="BN14" s="1" t="str">
        <f t="shared" si="41"/>
        <v/>
      </c>
      <c r="BO14" s="1" t="str">
        <f t="shared" si="42"/>
        <v/>
      </c>
      <c r="BP14" s="1" t="str">
        <f t="shared" si="43"/>
        <v/>
      </c>
      <c r="BQ14" s="1" t="str">
        <f>IF('ut1'!F9&lt;&gt;"",'ut1'!F9,"")</f>
        <v/>
      </c>
      <c r="BR14" s="1" t="str">
        <f>IF('ut2'!F9&lt;&gt;"",'ut2'!F9,"")</f>
        <v/>
      </c>
      <c r="BS14" s="1" t="str">
        <f t="shared" si="44"/>
        <v/>
      </c>
      <c r="BT14" s="1" t="str">
        <f>IF('TT-1'!L9&lt;&gt;"",'TT-1'!L9,"")</f>
        <v/>
      </c>
      <c r="BU14" s="1" t="str">
        <f>IF('TT-1'!M9&lt;&gt;"",'TT-1'!M9,"")</f>
        <v/>
      </c>
      <c r="BV14" s="1" t="str">
        <f t="shared" si="45"/>
        <v/>
      </c>
      <c r="BW14" s="262" t="str">
        <f t="shared" si="46"/>
        <v/>
      </c>
      <c r="BX14" s="1" t="str">
        <f t="shared" si="47"/>
        <v/>
      </c>
      <c r="BY14" s="1" t="str">
        <f>IF('ut3'!F9&lt;&gt;"",'ut3'!F9,"")</f>
        <v/>
      </c>
      <c r="BZ14" s="1" t="str">
        <f>IF('ut4'!F9&lt;&gt;"",'ut4'!F9,"")</f>
        <v/>
      </c>
      <c r="CA14" s="1" t="str">
        <f t="shared" si="48"/>
        <v/>
      </c>
      <c r="CB14" s="1" t="str">
        <f>IF('TT-2'!L9&lt;&gt;"",'TT-2'!L9,"")</f>
        <v/>
      </c>
      <c r="CC14" s="1" t="str">
        <f>IF('TT-2'!M9&lt;&gt;"",'TT-2'!M9,"")</f>
        <v/>
      </c>
      <c r="CD14" s="1" t="str">
        <f t="shared" si="49"/>
        <v/>
      </c>
      <c r="CE14" s="262" t="str">
        <f t="shared" si="50"/>
        <v/>
      </c>
      <c r="CF14" s="1" t="str">
        <f t="shared" si="51"/>
        <v/>
      </c>
      <c r="CG14" s="1" t="str">
        <f t="shared" si="52"/>
        <v/>
      </c>
      <c r="CH14" s="263" t="str">
        <f t="shared" si="53"/>
        <v/>
      </c>
      <c r="CI14" s="80" t="str">
        <f t="shared" si="54"/>
        <v/>
      </c>
      <c r="CJ14" s="1" t="str">
        <f t="shared" si="55"/>
        <v/>
      </c>
      <c r="CK14" s="1" t="str">
        <f t="shared" si="56"/>
        <v/>
      </c>
      <c r="CL14" s="1" t="str">
        <f t="shared" si="57"/>
        <v/>
      </c>
      <c r="CM14" s="229" t="str">
        <f>IF('ut1'!G9&lt;&gt;"",'ut1'!G9,"")</f>
        <v/>
      </c>
      <c r="CN14" s="1" t="str">
        <f>IF('ut2'!G9&lt;&gt;"",'ut2'!G9,"")</f>
        <v/>
      </c>
      <c r="CO14" s="1" t="str">
        <f t="shared" si="58"/>
        <v/>
      </c>
      <c r="CP14" s="1" t="str">
        <f>IF('TT-1'!O9&lt;&gt;"",'TT-1'!O9,"")</f>
        <v/>
      </c>
      <c r="CQ14" s="1" t="str">
        <f>IF('TT-1'!P9&lt;&gt;"",'TT-1'!P9,"")</f>
        <v/>
      </c>
      <c r="CR14" s="1" t="str">
        <f t="shared" si="59"/>
        <v/>
      </c>
      <c r="CS14" s="262" t="str">
        <f t="shared" si="60"/>
        <v/>
      </c>
      <c r="CT14" s="1" t="str">
        <f t="shared" si="61"/>
        <v/>
      </c>
      <c r="CU14" s="1" t="str">
        <f>IF('ut3'!G9&lt;&gt;"",'ut3'!G9,"")</f>
        <v/>
      </c>
      <c r="CV14" s="1" t="str">
        <f>IF('ut4'!G9&lt;&gt;"",'ut4'!G9,"")</f>
        <v/>
      </c>
      <c r="CW14" s="1" t="str">
        <f t="shared" si="62"/>
        <v/>
      </c>
      <c r="CX14" s="1" t="str">
        <f>IF('TT-2'!O9&lt;&gt;"",'TT-2'!O9,"")</f>
        <v/>
      </c>
      <c r="CY14" s="1" t="str">
        <f>IF('TT-2'!P9&lt;&gt;"",'TT-2'!P9,"")</f>
        <v/>
      </c>
      <c r="CZ14" s="1" t="str">
        <f t="shared" si="63"/>
        <v/>
      </c>
      <c r="DA14" s="1" t="str">
        <f t="shared" si="64"/>
        <v/>
      </c>
      <c r="DB14" s="1" t="str">
        <f t="shared" si="65"/>
        <v/>
      </c>
      <c r="DC14" s="1" t="str">
        <f t="shared" si="66"/>
        <v/>
      </c>
      <c r="DD14" s="263" t="str">
        <f t="shared" si="67"/>
        <v/>
      </c>
      <c r="DE14" s="80" t="str">
        <f t="shared" si="68"/>
        <v/>
      </c>
      <c r="DF14" s="1" t="str">
        <f t="shared" si="69"/>
        <v/>
      </c>
      <c r="DG14" s="1" t="str">
        <f t="shared" si="70"/>
        <v/>
      </c>
      <c r="DH14" s="1" t="str">
        <f t="shared" si="71"/>
        <v/>
      </c>
      <c r="DI14" s="229" t="str">
        <f>IF('ut1'!H9&lt;&gt;"",'ut1'!H9,"")</f>
        <v/>
      </c>
      <c r="DJ14" s="1" t="str">
        <f>IF('ut2'!H9&lt;&gt;"",'ut2'!H9,"")</f>
        <v/>
      </c>
      <c r="DK14" s="1" t="str">
        <f t="shared" si="72"/>
        <v/>
      </c>
      <c r="DL14" s="1" t="str">
        <f>IF('TT-1'!R9&lt;&gt;"",'TT-1'!R9,"")</f>
        <v/>
      </c>
      <c r="DM14" s="1" t="str">
        <f>IF('TT-1'!S9&lt;&gt;"",'TT-1'!S9,"")</f>
        <v/>
      </c>
      <c r="DN14" s="1" t="str">
        <f t="shared" si="73"/>
        <v/>
      </c>
      <c r="DO14" s="262" t="str">
        <f t="shared" si="74"/>
        <v/>
      </c>
      <c r="DP14" s="1" t="str">
        <f t="shared" si="75"/>
        <v/>
      </c>
      <c r="DQ14" s="1" t="str">
        <f>IF('ut3'!H9&lt;&gt;"",'ut3'!H9,"")</f>
        <v/>
      </c>
      <c r="DR14" s="1" t="str">
        <f>IF('ut4'!H9&lt;&gt;"",'ut4'!H9,"")</f>
        <v/>
      </c>
      <c r="DS14" s="1" t="str">
        <f t="shared" si="76"/>
        <v/>
      </c>
      <c r="DT14" s="1" t="str">
        <f>IF('TT-2'!R9&lt;&gt;"",'TT-2'!R9,"")</f>
        <v/>
      </c>
      <c r="DU14" s="1" t="str">
        <f>IF('TT-2'!S9&lt;&gt;"",'TT-2'!S9,"")</f>
        <v/>
      </c>
      <c r="DV14" s="1" t="str">
        <f t="shared" si="77"/>
        <v/>
      </c>
      <c r="DW14" s="262" t="str">
        <f t="shared" si="78"/>
        <v/>
      </c>
      <c r="DX14" s="1" t="str">
        <f t="shared" si="79"/>
        <v/>
      </c>
      <c r="DY14" s="1" t="str">
        <f t="shared" si="80"/>
        <v/>
      </c>
      <c r="DZ14" s="80" t="str">
        <f t="shared" si="81"/>
        <v/>
      </c>
      <c r="EA14" s="80" t="str">
        <f t="shared" si="82"/>
        <v/>
      </c>
      <c r="EB14" s="1" t="str">
        <f t="shared" si="83"/>
        <v/>
      </c>
      <c r="EC14" s="1" t="str">
        <f t="shared" si="84"/>
        <v/>
      </c>
      <c r="ED14" s="1" t="str">
        <f t="shared" si="85"/>
        <v/>
      </c>
      <c r="EE14" s="1">
        <f t="shared" si="86"/>
        <v>0</v>
      </c>
      <c r="EF14" s="230" t="str">
        <f t="shared" si="87"/>
        <v/>
      </c>
      <c r="EG14" s="1" t="str">
        <f t="shared" si="88"/>
        <v/>
      </c>
      <c r="EH14" s="1" t="str">
        <f t="shared" si="89"/>
        <v/>
      </c>
      <c r="EI14" s="1" t="str">
        <f>biodata!O13</f>
        <v>A</v>
      </c>
      <c r="EJ14" s="1" t="str">
        <f>biodata!T13</f>
        <v>A</v>
      </c>
      <c r="EK14" s="1"/>
      <c r="EL14" s="1"/>
      <c r="EM14" s="1" t="str">
        <f>biodata!P13</f>
        <v>B</v>
      </c>
      <c r="EN14" s="1" t="str">
        <f>biodata!U13</f>
        <v>B</v>
      </c>
      <c r="EO14" s="1" t="str">
        <f>biodata!Q13</f>
        <v>YES</v>
      </c>
      <c r="EP14" s="1" t="str">
        <f>biodata!V13</f>
        <v>YES</v>
      </c>
      <c r="EQ14" s="1" t="str">
        <f>biodata!R13</f>
        <v>A</v>
      </c>
      <c r="ER14" s="1" t="str">
        <f>biodata!W13</f>
        <v>A</v>
      </c>
      <c r="ES14" s="1" t="str">
        <f>biodata!S13</f>
        <v>A1</v>
      </c>
      <c r="ET14" s="1"/>
      <c r="EU14" s="1">
        <f>biodata!M13</f>
        <v>0</v>
      </c>
      <c r="EV14" s="1">
        <f>biodata!N13</f>
        <v>0</v>
      </c>
      <c r="EW14" s="1">
        <f>SKILL!C11</f>
        <v>0</v>
      </c>
      <c r="EX14" s="1">
        <f>SKILL!D11</f>
        <v>0</v>
      </c>
      <c r="EY14" s="1" t="str">
        <f>SKILL!E11</f>
        <v/>
      </c>
      <c r="EZ14" s="231" t="str">
        <f t="shared" si="1"/>
        <v/>
      </c>
      <c r="FA14" s="1">
        <f>SKILL!G11</f>
        <v>0</v>
      </c>
      <c r="FB14" s="1">
        <f>SKILL!H11</f>
        <v>0</v>
      </c>
      <c r="FC14" s="1" t="str">
        <f>SKILL!I11</f>
        <v/>
      </c>
      <c r="FD14" s="231" t="str">
        <f t="shared" si="2"/>
        <v/>
      </c>
      <c r="FE14" s="1" t="str">
        <f>SKILL!K11</f>
        <v/>
      </c>
      <c r="FF14" s="1" t="str">
        <f t="shared" si="90"/>
        <v/>
      </c>
      <c r="FG14" s="1">
        <f>biodata!I13</f>
        <v>0</v>
      </c>
      <c r="FH14" s="1">
        <f>biodata!J13</f>
        <v>0</v>
      </c>
      <c r="FI14" s="1">
        <f>biodata!K13</f>
        <v>0</v>
      </c>
      <c r="FJ14" s="1">
        <f>biodata!L13</f>
        <v>0</v>
      </c>
    </row>
    <row r="15" spans="1:166">
      <c r="A15" s="1">
        <f>biodata!A14</f>
        <v>6</v>
      </c>
      <c r="B15" s="1" t="str">
        <f>IF(biodata!D14&lt;&gt;"",biodata!D14,"")</f>
        <v/>
      </c>
      <c r="C15" s="1" t="str">
        <f>IF('ut1'!C10&lt;&gt;"",'ut1'!C10,"")</f>
        <v/>
      </c>
      <c r="D15" s="1" t="str">
        <f>IF('ut2'!C10&lt;&gt;"",'ut2'!C10,"")</f>
        <v/>
      </c>
      <c r="E15" s="1" t="str">
        <f t="shared" si="3"/>
        <v/>
      </c>
      <c r="F15" s="1" t="str">
        <f>IF('TT-1'!C10&lt;&gt;"",'TT-1'!C10,"")</f>
        <v/>
      </c>
      <c r="G15" s="1" t="str">
        <f>IF('TT-1'!D10&lt;&gt;"",'TT-1'!D10,"")</f>
        <v/>
      </c>
      <c r="H15" s="1" t="str">
        <f t="shared" si="4"/>
        <v/>
      </c>
      <c r="I15" s="262" t="str">
        <f t="shared" si="5"/>
        <v/>
      </c>
      <c r="J15" s="1" t="str">
        <f t="shared" si="6"/>
        <v/>
      </c>
      <c r="K15" s="1" t="str">
        <f>IF('ut3'!C10&lt;&gt;"",'ut3'!C10,"")</f>
        <v/>
      </c>
      <c r="L15" s="1" t="str">
        <f>IF('ut4'!C10&lt;&gt;"",'ut4'!C10,"")</f>
        <v/>
      </c>
      <c r="M15" s="1" t="str">
        <f t="shared" si="7"/>
        <v/>
      </c>
      <c r="N15" s="1" t="str">
        <f>IF('TT-2'!C10&lt;&gt;"",'TT-2'!C10,"")</f>
        <v/>
      </c>
      <c r="O15" s="1" t="str">
        <f>IF('TT-2'!D10&lt;&gt;"",'TT-2'!D10,"")</f>
        <v/>
      </c>
      <c r="P15" s="229" t="str">
        <f t="shared" si="8"/>
        <v/>
      </c>
      <c r="Q15" s="262" t="str">
        <f t="shared" si="9"/>
        <v/>
      </c>
      <c r="R15" s="1" t="str">
        <f t="shared" si="10"/>
        <v/>
      </c>
      <c r="S15" s="1" t="str">
        <f t="shared" si="11"/>
        <v/>
      </c>
      <c r="T15" s="263" t="str">
        <f t="shared" si="12"/>
        <v/>
      </c>
      <c r="U15" s="80" t="str">
        <f t="shared" si="13"/>
        <v/>
      </c>
      <c r="V15" s="1" t="str">
        <f t="shared" si="14"/>
        <v/>
      </c>
      <c r="W15" s="1" t="str">
        <f t="shared" si="15"/>
        <v/>
      </c>
      <c r="X15" s="1" t="str">
        <f t="shared" si="16"/>
        <v/>
      </c>
      <c r="Y15" s="229" t="str">
        <f>IF('ut1'!D10&lt;&gt;"",'ut1'!D10,"")</f>
        <v/>
      </c>
      <c r="Z15" s="1" t="str">
        <f>IF('ut2'!D10&lt;&gt;"",'ut2'!D10,"")</f>
        <v/>
      </c>
      <c r="AA15" s="1" t="str">
        <f t="shared" si="17"/>
        <v/>
      </c>
      <c r="AB15" s="1" t="str">
        <f>IF('TT-1'!F10&lt;&gt;"",'TT-1'!F10,"")</f>
        <v/>
      </c>
      <c r="AC15" s="1" t="str">
        <f>IF('TT-1'!G10&lt;&gt;"",'TT-1'!G10,"")</f>
        <v/>
      </c>
      <c r="AD15" s="1" t="str">
        <f t="shared" si="18"/>
        <v/>
      </c>
      <c r="AE15" s="262" t="str">
        <f t="shared" si="19"/>
        <v/>
      </c>
      <c r="AF15" s="1" t="str">
        <f t="shared" si="0"/>
        <v/>
      </c>
      <c r="AG15" s="1" t="str">
        <f>IF('ut3'!D10&lt;&gt;"",'ut3'!D10,"")</f>
        <v/>
      </c>
      <c r="AH15" s="1" t="str">
        <f>IF('ut4'!D10&lt;&gt;"",'ut4'!D10,"")</f>
        <v/>
      </c>
      <c r="AI15" s="1" t="str">
        <f t="shared" si="20"/>
        <v/>
      </c>
      <c r="AJ15" s="1" t="str">
        <f>IF('TT-2'!F10&lt;&gt;"",'TT-2'!F10,"")</f>
        <v/>
      </c>
      <c r="AK15" s="1" t="str">
        <f>IF('TT-2'!G10&lt;&gt;"",'TT-2'!G10,"")</f>
        <v/>
      </c>
      <c r="AL15" s="1" t="str">
        <f t="shared" si="21"/>
        <v/>
      </c>
      <c r="AM15" s="262" t="str">
        <f t="shared" si="22"/>
        <v/>
      </c>
      <c r="AN15" s="1" t="str">
        <f t="shared" si="23"/>
        <v/>
      </c>
      <c r="AO15" s="1" t="str">
        <f t="shared" si="24"/>
        <v/>
      </c>
      <c r="AP15" s="263" t="str">
        <f t="shared" si="25"/>
        <v/>
      </c>
      <c r="AQ15" s="80" t="str">
        <f t="shared" si="26"/>
        <v/>
      </c>
      <c r="AR15" s="1" t="str">
        <f t="shared" si="27"/>
        <v/>
      </c>
      <c r="AS15" s="1" t="str">
        <f t="shared" si="28"/>
        <v/>
      </c>
      <c r="AT15" s="1" t="str">
        <f t="shared" si="29"/>
        <v/>
      </c>
      <c r="AU15" s="229" t="str">
        <f>IF('ut1'!E10&lt;&gt;"",'ut1'!E10,"")</f>
        <v/>
      </c>
      <c r="AV15" s="1" t="str">
        <f>IF('ut2'!E10&lt;&gt;"",'ut2'!E10,"")</f>
        <v/>
      </c>
      <c r="AW15" s="1" t="str">
        <f t="shared" si="30"/>
        <v/>
      </c>
      <c r="AX15" s="1" t="str">
        <f>IF('TT-1'!I10&lt;&gt;"",'TT-1'!I10,"")</f>
        <v/>
      </c>
      <c r="AY15" s="1" t="str">
        <f>IF('TT-1'!J10&lt;&gt;"",'TT-1'!J10,"")</f>
        <v/>
      </c>
      <c r="AZ15" s="1" t="str">
        <f t="shared" si="31"/>
        <v/>
      </c>
      <c r="BA15" s="262" t="str">
        <f t="shared" si="32"/>
        <v/>
      </c>
      <c r="BB15" s="1" t="str">
        <f t="shared" si="33"/>
        <v/>
      </c>
      <c r="BC15" s="1" t="str">
        <f>IF('ut3'!E10&lt;&gt;"",'ut3'!E10,"")</f>
        <v/>
      </c>
      <c r="BD15" s="1" t="str">
        <f>IF('ut4'!E10&lt;&gt;"",'ut4'!E10,"")</f>
        <v/>
      </c>
      <c r="BE15" s="1" t="str">
        <f t="shared" si="34"/>
        <v/>
      </c>
      <c r="BF15" s="1" t="str">
        <f>IF('TT-2'!I10&lt;&gt;"",'TT-2'!I10,"")</f>
        <v/>
      </c>
      <c r="BG15" s="1" t="str">
        <f>IF('TT-2'!J10&lt;&gt;"",'TT-2'!J10,"")</f>
        <v/>
      </c>
      <c r="BH15" s="1" t="str">
        <f t="shared" si="35"/>
        <v/>
      </c>
      <c r="BI15" s="262" t="str">
        <f t="shared" si="36"/>
        <v/>
      </c>
      <c r="BJ15" s="1" t="str">
        <f t="shared" si="37"/>
        <v/>
      </c>
      <c r="BK15" s="1" t="str">
        <f t="shared" si="38"/>
        <v/>
      </c>
      <c r="BL15" s="263" t="str">
        <f t="shared" si="39"/>
        <v/>
      </c>
      <c r="BM15" s="80" t="str">
        <f t="shared" si="40"/>
        <v/>
      </c>
      <c r="BN15" s="1" t="str">
        <f t="shared" si="41"/>
        <v/>
      </c>
      <c r="BO15" s="1" t="str">
        <f t="shared" si="42"/>
        <v/>
      </c>
      <c r="BP15" s="1" t="str">
        <f t="shared" si="43"/>
        <v/>
      </c>
      <c r="BQ15" s="1" t="str">
        <f>IF('ut1'!F10&lt;&gt;"",'ut1'!F10,"")</f>
        <v/>
      </c>
      <c r="BR15" s="1" t="str">
        <f>IF('ut2'!F10&lt;&gt;"",'ut2'!F10,"")</f>
        <v/>
      </c>
      <c r="BS15" s="1" t="str">
        <f t="shared" si="44"/>
        <v/>
      </c>
      <c r="BT15" s="1" t="str">
        <f>IF('TT-1'!L10&lt;&gt;"",'TT-1'!L10,"")</f>
        <v/>
      </c>
      <c r="BU15" s="1" t="str">
        <f>IF('TT-1'!M10&lt;&gt;"",'TT-1'!M10,"")</f>
        <v/>
      </c>
      <c r="BV15" s="1" t="str">
        <f t="shared" si="45"/>
        <v/>
      </c>
      <c r="BW15" s="262" t="str">
        <f t="shared" si="46"/>
        <v/>
      </c>
      <c r="BX15" s="1" t="str">
        <f t="shared" si="47"/>
        <v/>
      </c>
      <c r="BY15" s="1" t="str">
        <f>IF('ut3'!F10&lt;&gt;"",'ut3'!F10,"")</f>
        <v/>
      </c>
      <c r="BZ15" s="1" t="str">
        <f>IF('ut4'!F10&lt;&gt;"",'ut4'!F10,"")</f>
        <v/>
      </c>
      <c r="CA15" s="1" t="str">
        <f t="shared" si="48"/>
        <v/>
      </c>
      <c r="CB15" s="1" t="str">
        <f>IF('TT-2'!L10&lt;&gt;"",'TT-2'!L10,"")</f>
        <v/>
      </c>
      <c r="CC15" s="1" t="str">
        <f>IF('TT-2'!M10&lt;&gt;"",'TT-2'!M10,"")</f>
        <v/>
      </c>
      <c r="CD15" s="1" t="str">
        <f t="shared" si="49"/>
        <v/>
      </c>
      <c r="CE15" s="262" t="str">
        <f t="shared" si="50"/>
        <v/>
      </c>
      <c r="CF15" s="1" t="str">
        <f t="shared" si="51"/>
        <v/>
      </c>
      <c r="CG15" s="1" t="str">
        <f t="shared" si="52"/>
        <v/>
      </c>
      <c r="CH15" s="263" t="str">
        <f t="shared" si="53"/>
        <v/>
      </c>
      <c r="CI15" s="80" t="str">
        <f t="shared" si="54"/>
        <v/>
      </c>
      <c r="CJ15" s="1" t="str">
        <f t="shared" si="55"/>
        <v/>
      </c>
      <c r="CK15" s="1" t="str">
        <f t="shared" si="56"/>
        <v/>
      </c>
      <c r="CL15" s="1" t="str">
        <f t="shared" si="57"/>
        <v/>
      </c>
      <c r="CM15" s="229" t="str">
        <f>IF('ut1'!G10&lt;&gt;"",'ut1'!G10,"")</f>
        <v/>
      </c>
      <c r="CN15" s="1" t="str">
        <f>IF('ut2'!G10&lt;&gt;"",'ut2'!G10,"")</f>
        <v/>
      </c>
      <c r="CO15" s="1" t="str">
        <f t="shared" si="58"/>
        <v/>
      </c>
      <c r="CP15" s="1" t="str">
        <f>IF('TT-1'!O10&lt;&gt;"",'TT-1'!O10,"")</f>
        <v/>
      </c>
      <c r="CQ15" s="1" t="str">
        <f>IF('TT-1'!P10&lt;&gt;"",'TT-1'!P10,"")</f>
        <v/>
      </c>
      <c r="CR15" s="1" t="str">
        <f t="shared" si="59"/>
        <v/>
      </c>
      <c r="CS15" s="262" t="str">
        <f t="shared" si="60"/>
        <v/>
      </c>
      <c r="CT15" s="1" t="str">
        <f t="shared" si="61"/>
        <v/>
      </c>
      <c r="CU15" s="1" t="str">
        <f>IF('ut3'!G10&lt;&gt;"",'ut3'!G10,"")</f>
        <v/>
      </c>
      <c r="CV15" s="1" t="str">
        <f>IF('ut4'!G10&lt;&gt;"",'ut4'!G10,"")</f>
        <v/>
      </c>
      <c r="CW15" s="1" t="str">
        <f t="shared" si="62"/>
        <v/>
      </c>
      <c r="CX15" s="1" t="str">
        <f>IF('TT-2'!O10&lt;&gt;"",'TT-2'!O10,"")</f>
        <v/>
      </c>
      <c r="CY15" s="1" t="str">
        <f>IF('TT-2'!P10&lt;&gt;"",'TT-2'!P10,"")</f>
        <v/>
      </c>
      <c r="CZ15" s="1" t="str">
        <f t="shared" si="63"/>
        <v/>
      </c>
      <c r="DA15" s="1" t="str">
        <f t="shared" si="64"/>
        <v/>
      </c>
      <c r="DB15" s="1" t="str">
        <f t="shared" si="65"/>
        <v/>
      </c>
      <c r="DC15" s="1" t="str">
        <f t="shared" si="66"/>
        <v/>
      </c>
      <c r="DD15" s="263" t="str">
        <f t="shared" si="67"/>
        <v/>
      </c>
      <c r="DE15" s="80" t="str">
        <f t="shared" si="68"/>
        <v/>
      </c>
      <c r="DF15" s="1" t="str">
        <f t="shared" si="69"/>
        <v/>
      </c>
      <c r="DG15" s="1" t="str">
        <f t="shared" si="70"/>
        <v/>
      </c>
      <c r="DH15" s="1" t="str">
        <f t="shared" si="71"/>
        <v/>
      </c>
      <c r="DI15" s="229" t="str">
        <f>IF('ut1'!H10&lt;&gt;"",'ut1'!H10,"")</f>
        <v/>
      </c>
      <c r="DJ15" s="1" t="str">
        <f>IF('ut2'!H10&lt;&gt;"",'ut2'!H10,"")</f>
        <v/>
      </c>
      <c r="DK15" s="1" t="str">
        <f t="shared" si="72"/>
        <v/>
      </c>
      <c r="DL15" s="1" t="str">
        <f>IF('TT-1'!R10&lt;&gt;"",'TT-1'!R10,"")</f>
        <v/>
      </c>
      <c r="DM15" s="1" t="str">
        <f>IF('TT-1'!S10&lt;&gt;"",'TT-1'!S10,"")</f>
        <v/>
      </c>
      <c r="DN15" s="1" t="str">
        <f t="shared" si="73"/>
        <v/>
      </c>
      <c r="DO15" s="262" t="str">
        <f t="shared" si="74"/>
        <v/>
      </c>
      <c r="DP15" s="1" t="str">
        <f t="shared" si="75"/>
        <v/>
      </c>
      <c r="DQ15" s="1" t="str">
        <f>IF('ut3'!H10&lt;&gt;"",'ut3'!H10,"")</f>
        <v/>
      </c>
      <c r="DR15" s="1" t="str">
        <f>IF('ut4'!H10&lt;&gt;"",'ut4'!H10,"")</f>
        <v/>
      </c>
      <c r="DS15" s="1" t="str">
        <f t="shared" si="76"/>
        <v/>
      </c>
      <c r="DT15" s="1" t="str">
        <f>IF('TT-2'!R10&lt;&gt;"",'TT-2'!R10,"")</f>
        <v/>
      </c>
      <c r="DU15" s="1" t="str">
        <f>IF('TT-2'!S10&lt;&gt;"",'TT-2'!S10,"")</f>
        <v/>
      </c>
      <c r="DV15" s="1" t="str">
        <f t="shared" si="77"/>
        <v/>
      </c>
      <c r="DW15" s="262" t="str">
        <f t="shared" si="78"/>
        <v/>
      </c>
      <c r="DX15" s="1" t="str">
        <f t="shared" si="79"/>
        <v/>
      </c>
      <c r="DY15" s="1" t="str">
        <f t="shared" si="80"/>
        <v/>
      </c>
      <c r="DZ15" s="80" t="str">
        <f t="shared" si="81"/>
        <v/>
      </c>
      <c r="EA15" s="80" t="str">
        <f t="shared" si="82"/>
        <v/>
      </c>
      <c r="EB15" s="1" t="str">
        <f t="shared" si="83"/>
        <v/>
      </c>
      <c r="EC15" s="1" t="str">
        <f t="shared" si="84"/>
        <v/>
      </c>
      <c r="ED15" s="1" t="str">
        <f t="shared" si="85"/>
        <v/>
      </c>
      <c r="EE15" s="1">
        <f t="shared" si="86"/>
        <v>0</v>
      </c>
      <c r="EF15" s="230" t="str">
        <f t="shared" si="87"/>
        <v/>
      </c>
      <c r="EG15" s="1" t="str">
        <f t="shared" si="88"/>
        <v/>
      </c>
      <c r="EH15" s="1" t="str">
        <f t="shared" si="89"/>
        <v/>
      </c>
      <c r="EI15" s="1" t="str">
        <f>biodata!O14</f>
        <v>A</v>
      </c>
      <c r="EJ15" s="1" t="str">
        <f>biodata!T14</f>
        <v>A</v>
      </c>
      <c r="EK15" s="1"/>
      <c r="EL15" s="1"/>
      <c r="EM15" s="1" t="str">
        <f>biodata!P14</f>
        <v>B</v>
      </c>
      <c r="EN15" s="1" t="str">
        <f>biodata!U14</f>
        <v>B</v>
      </c>
      <c r="EO15" s="1" t="str">
        <f>biodata!Q14</f>
        <v>YES</v>
      </c>
      <c r="EP15" s="1" t="str">
        <f>biodata!V14</f>
        <v>YES</v>
      </c>
      <c r="EQ15" s="1" t="str">
        <f>biodata!R14</f>
        <v>A</v>
      </c>
      <c r="ER15" s="1" t="str">
        <f>biodata!W14</f>
        <v>A</v>
      </c>
      <c r="ES15" s="1" t="str">
        <f>biodata!S14</f>
        <v>A1</v>
      </c>
      <c r="ET15" s="1"/>
      <c r="EU15" s="1">
        <f>biodata!M14</f>
        <v>0</v>
      </c>
      <c r="EV15" s="1">
        <f>biodata!N14</f>
        <v>0</v>
      </c>
      <c r="EW15" s="1">
        <f>SKILL!C12</f>
        <v>0</v>
      </c>
      <c r="EX15" s="1">
        <f>SKILL!D12</f>
        <v>0</v>
      </c>
      <c r="EY15" s="1" t="str">
        <f>SKILL!E12</f>
        <v/>
      </c>
      <c r="EZ15" s="231" t="str">
        <f t="shared" si="1"/>
        <v/>
      </c>
      <c r="FA15" s="1">
        <f>SKILL!G12</f>
        <v>0</v>
      </c>
      <c r="FB15" s="1">
        <f>SKILL!H12</f>
        <v>0</v>
      </c>
      <c r="FC15" s="1" t="str">
        <f>SKILL!I12</f>
        <v/>
      </c>
      <c r="FD15" s="231" t="str">
        <f t="shared" si="2"/>
        <v/>
      </c>
      <c r="FE15" s="1" t="str">
        <f>SKILL!K12</f>
        <v/>
      </c>
      <c r="FF15" s="1" t="str">
        <f t="shared" si="90"/>
        <v/>
      </c>
      <c r="FG15" s="1">
        <f>biodata!I14</f>
        <v>0</v>
      </c>
      <c r="FH15" s="1">
        <f>biodata!J14</f>
        <v>0</v>
      </c>
      <c r="FI15" s="1">
        <f>biodata!K14</f>
        <v>0</v>
      </c>
      <c r="FJ15" s="1">
        <f>biodata!L14</f>
        <v>0</v>
      </c>
    </row>
    <row r="16" spans="1:166">
      <c r="A16" s="1">
        <f>biodata!A15</f>
        <v>7</v>
      </c>
      <c r="B16" s="1" t="str">
        <f>IF(biodata!D15&lt;&gt;"",biodata!D15,"")</f>
        <v/>
      </c>
      <c r="C16" s="1" t="str">
        <f>IF('ut1'!C11&lt;&gt;"",'ut1'!C11,"")</f>
        <v/>
      </c>
      <c r="D16" s="1" t="str">
        <f>IF('ut2'!C11&lt;&gt;"",'ut2'!C11,"")</f>
        <v/>
      </c>
      <c r="E16" s="1" t="str">
        <f t="shared" si="3"/>
        <v/>
      </c>
      <c r="F16" s="1" t="str">
        <f>IF('TT-1'!C11&lt;&gt;"",'TT-1'!C11,"")</f>
        <v/>
      </c>
      <c r="G16" s="1" t="str">
        <f>IF('TT-1'!D11&lt;&gt;"",'TT-1'!D11,"")</f>
        <v/>
      </c>
      <c r="H16" s="1" t="str">
        <f t="shared" si="4"/>
        <v/>
      </c>
      <c r="I16" s="262" t="str">
        <f t="shared" si="5"/>
        <v/>
      </c>
      <c r="J16" s="1" t="str">
        <f t="shared" si="6"/>
        <v/>
      </c>
      <c r="K16" s="1" t="str">
        <f>IF('ut3'!C11&lt;&gt;"",'ut3'!C11,"")</f>
        <v/>
      </c>
      <c r="L16" s="1" t="str">
        <f>IF('ut4'!C11&lt;&gt;"",'ut4'!C11,"")</f>
        <v/>
      </c>
      <c r="M16" s="1" t="str">
        <f t="shared" si="7"/>
        <v/>
      </c>
      <c r="N16" s="1" t="str">
        <f>IF('TT-2'!C11&lt;&gt;"",'TT-2'!C11,"")</f>
        <v/>
      </c>
      <c r="O16" s="1" t="str">
        <f>IF('TT-2'!D11&lt;&gt;"",'TT-2'!D11,"")</f>
        <v/>
      </c>
      <c r="P16" s="229" t="str">
        <f t="shared" si="8"/>
        <v/>
      </c>
      <c r="Q16" s="262" t="str">
        <f t="shared" si="9"/>
        <v/>
      </c>
      <c r="R16" s="1" t="str">
        <f t="shared" si="10"/>
        <v/>
      </c>
      <c r="S16" s="1" t="str">
        <f t="shared" si="11"/>
        <v/>
      </c>
      <c r="T16" s="263" t="str">
        <f t="shared" si="12"/>
        <v/>
      </c>
      <c r="U16" s="80" t="str">
        <f t="shared" si="13"/>
        <v/>
      </c>
      <c r="V16" s="1" t="str">
        <f t="shared" si="14"/>
        <v/>
      </c>
      <c r="W16" s="1" t="str">
        <f t="shared" si="15"/>
        <v/>
      </c>
      <c r="X16" s="1" t="str">
        <f t="shared" si="16"/>
        <v/>
      </c>
      <c r="Y16" s="229" t="str">
        <f>IF('ut1'!D11&lt;&gt;"",'ut1'!D11,"")</f>
        <v/>
      </c>
      <c r="Z16" s="1" t="str">
        <f>IF('ut2'!D11&lt;&gt;"",'ut2'!D11,"")</f>
        <v/>
      </c>
      <c r="AA16" s="1" t="str">
        <f t="shared" si="17"/>
        <v/>
      </c>
      <c r="AB16" s="1" t="str">
        <f>IF('TT-1'!F11&lt;&gt;"",'TT-1'!F11,"")</f>
        <v/>
      </c>
      <c r="AC16" s="1" t="str">
        <f>IF('TT-1'!G11&lt;&gt;"",'TT-1'!G11,"")</f>
        <v/>
      </c>
      <c r="AD16" s="1" t="str">
        <f t="shared" si="18"/>
        <v/>
      </c>
      <c r="AE16" s="262" t="str">
        <f t="shared" si="19"/>
        <v/>
      </c>
      <c r="AF16" s="1" t="str">
        <f t="shared" si="0"/>
        <v/>
      </c>
      <c r="AG16" s="1" t="str">
        <f>IF('ut3'!D11&lt;&gt;"",'ut3'!D11,"")</f>
        <v/>
      </c>
      <c r="AH16" s="1" t="str">
        <f>IF('ut4'!D11&lt;&gt;"",'ut4'!D11,"")</f>
        <v/>
      </c>
      <c r="AI16" s="1" t="str">
        <f t="shared" si="20"/>
        <v/>
      </c>
      <c r="AJ16" s="1" t="str">
        <f>IF('TT-2'!F11&lt;&gt;"",'TT-2'!F11,"")</f>
        <v/>
      </c>
      <c r="AK16" s="1" t="str">
        <f>IF('TT-2'!G11&lt;&gt;"",'TT-2'!G11,"")</f>
        <v/>
      </c>
      <c r="AL16" s="1" t="str">
        <f t="shared" si="21"/>
        <v/>
      </c>
      <c r="AM16" s="262" t="str">
        <f t="shared" si="22"/>
        <v/>
      </c>
      <c r="AN16" s="1" t="str">
        <f t="shared" si="23"/>
        <v/>
      </c>
      <c r="AO16" s="1" t="str">
        <f t="shared" si="24"/>
        <v/>
      </c>
      <c r="AP16" s="263" t="str">
        <f t="shared" si="25"/>
        <v/>
      </c>
      <c r="AQ16" s="80" t="str">
        <f t="shared" si="26"/>
        <v/>
      </c>
      <c r="AR16" s="1" t="str">
        <f t="shared" si="27"/>
        <v/>
      </c>
      <c r="AS16" s="1" t="str">
        <f t="shared" si="28"/>
        <v/>
      </c>
      <c r="AT16" s="1" t="str">
        <f t="shared" si="29"/>
        <v/>
      </c>
      <c r="AU16" s="229" t="str">
        <f>IF('ut1'!E11&lt;&gt;"",'ut1'!E11,"")</f>
        <v/>
      </c>
      <c r="AV16" s="1" t="str">
        <f>IF('ut2'!E11&lt;&gt;"",'ut2'!E11,"")</f>
        <v/>
      </c>
      <c r="AW16" s="1" t="str">
        <f t="shared" si="30"/>
        <v/>
      </c>
      <c r="AX16" s="1" t="str">
        <f>IF('TT-1'!I11&lt;&gt;"",'TT-1'!I11,"")</f>
        <v/>
      </c>
      <c r="AY16" s="1" t="str">
        <f>IF('TT-1'!J11&lt;&gt;"",'TT-1'!J11,"")</f>
        <v/>
      </c>
      <c r="AZ16" s="1" t="str">
        <f t="shared" si="31"/>
        <v/>
      </c>
      <c r="BA16" s="262" t="str">
        <f t="shared" si="32"/>
        <v/>
      </c>
      <c r="BB16" s="1" t="str">
        <f t="shared" si="33"/>
        <v/>
      </c>
      <c r="BC16" s="1" t="str">
        <f>IF('ut3'!E11&lt;&gt;"",'ut3'!E11,"")</f>
        <v/>
      </c>
      <c r="BD16" s="1" t="str">
        <f>IF('ut4'!E11&lt;&gt;"",'ut4'!E11,"")</f>
        <v/>
      </c>
      <c r="BE16" s="1" t="str">
        <f t="shared" si="34"/>
        <v/>
      </c>
      <c r="BF16" s="1" t="str">
        <f>IF('TT-2'!I11&lt;&gt;"",'TT-2'!I11,"")</f>
        <v/>
      </c>
      <c r="BG16" s="1" t="str">
        <f>IF('TT-2'!J11&lt;&gt;"",'TT-2'!J11,"")</f>
        <v/>
      </c>
      <c r="BH16" s="1" t="str">
        <f t="shared" si="35"/>
        <v/>
      </c>
      <c r="BI16" s="262" t="str">
        <f t="shared" si="36"/>
        <v/>
      </c>
      <c r="BJ16" s="1" t="str">
        <f t="shared" si="37"/>
        <v/>
      </c>
      <c r="BK16" s="1" t="str">
        <f t="shared" si="38"/>
        <v/>
      </c>
      <c r="BL16" s="263" t="str">
        <f t="shared" si="39"/>
        <v/>
      </c>
      <c r="BM16" s="80" t="str">
        <f t="shared" si="40"/>
        <v/>
      </c>
      <c r="BN16" s="1" t="str">
        <f t="shared" si="41"/>
        <v/>
      </c>
      <c r="BO16" s="1" t="str">
        <f t="shared" si="42"/>
        <v/>
      </c>
      <c r="BP16" s="1" t="str">
        <f t="shared" si="43"/>
        <v/>
      </c>
      <c r="BQ16" s="1" t="str">
        <f>IF('ut1'!F11&lt;&gt;"",'ut1'!F11,"")</f>
        <v/>
      </c>
      <c r="BR16" s="1" t="str">
        <f>IF('ut2'!F11&lt;&gt;"",'ut2'!F11,"")</f>
        <v/>
      </c>
      <c r="BS16" s="1" t="str">
        <f t="shared" si="44"/>
        <v/>
      </c>
      <c r="BT16" s="1" t="str">
        <f>IF('TT-1'!L11&lt;&gt;"",'TT-1'!L11,"")</f>
        <v/>
      </c>
      <c r="BU16" s="1" t="str">
        <f>IF('TT-1'!M11&lt;&gt;"",'TT-1'!M11,"")</f>
        <v/>
      </c>
      <c r="BV16" s="1" t="str">
        <f t="shared" si="45"/>
        <v/>
      </c>
      <c r="BW16" s="262" t="str">
        <f t="shared" si="46"/>
        <v/>
      </c>
      <c r="BX16" s="1" t="str">
        <f t="shared" si="47"/>
        <v/>
      </c>
      <c r="BY16" s="1" t="str">
        <f>IF('ut3'!F11&lt;&gt;"",'ut3'!F11,"")</f>
        <v/>
      </c>
      <c r="BZ16" s="1" t="str">
        <f>IF('ut4'!F11&lt;&gt;"",'ut4'!F11,"")</f>
        <v/>
      </c>
      <c r="CA16" s="1" t="str">
        <f t="shared" si="48"/>
        <v/>
      </c>
      <c r="CB16" s="1" t="str">
        <f>IF('TT-2'!L11&lt;&gt;"",'TT-2'!L11,"")</f>
        <v/>
      </c>
      <c r="CC16" s="1" t="str">
        <f>IF('TT-2'!M11&lt;&gt;"",'TT-2'!M11,"")</f>
        <v/>
      </c>
      <c r="CD16" s="1" t="str">
        <f t="shared" si="49"/>
        <v/>
      </c>
      <c r="CE16" s="262" t="str">
        <f t="shared" si="50"/>
        <v/>
      </c>
      <c r="CF16" s="1" t="str">
        <f t="shared" si="51"/>
        <v/>
      </c>
      <c r="CG16" s="1" t="str">
        <f t="shared" si="52"/>
        <v/>
      </c>
      <c r="CH16" s="263" t="str">
        <f t="shared" si="53"/>
        <v/>
      </c>
      <c r="CI16" s="80" t="str">
        <f t="shared" si="54"/>
        <v/>
      </c>
      <c r="CJ16" s="1" t="str">
        <f t="shared" si="55"/>
        <v/>
      </c>
      <c r="CK16" s="1" t="str">
        <f t="shared" si="56"/>
        <v/>
      </c>
      <c r="CL16" s="1" t="str">
        <f t="shared" si="57"/>
        <v/>
      </c>
      <c r="CM16" s="229" t="str">
        <f>IF('ut1'!G11&lt;&gt;"",'ut1'!G11,"")</f>
        <v/>
      </c>
      <c r="CN16" s="1" t="str">
        <f>IF('ut2'!G11&lt;&gt;"",'ut2'!G11,"")</f>
        <v/>
      </c>
      <c r="CO16" s="1" t="str">
        <f t="shared" si="58"/>
        <v/>
      </c>
      <c r="CP16" s="1" t="str">
        <f>IF('TT-1'!O11&lt;&gt;"",'TT-1'!O11,"")</f>
        <v/>
      </c>
      <c r="CQ16" s="1" t="str">
        <f>IF('TT-1'!P11&lt;&gt;"",'TT-1'!P11,"")</f>
        <v/>
      </c>
      <c r="CR16" s="1" t="str">
        <f t="shared" si="59"/>
        <v/>
      </c>
      <c r="CS16" s="262" t="str">
        <f t="shared" si="60"/>
        <v/>
      </c>
      <c r="CT16" s="1" t="str">
        <f t="shared" si="61"/>
        <v/>
      </c>
      <c r="CU16" s="1" t="str">
        <f>IF('ut3'!G11&lt;&gt;"",'ut3'!G11,"")</f>
        <v/>
      </c>
      <c r="CV16" s="1" t="str">
        <f>IF('ut4'!G11&lt;&gt;"",'ut4'!G11,"")</f>
        <v/>
      </c>
      <c r="CW16" s="1" t="str">
        <f t="shared" si="62"/>
        <v/>
      </c>
      <c r="CX16" s="1" t="str">
        <f>IF('TT-2'!O11&lt;&gt;"",'TT-2'!O11,"")</f>
        <v/>
      </c>
      <c r="CY16" s="1" t="str">
        <f>IF('TT-2'!P11&lt;&gt;"",'TT-2'!P11,"")</f>
        <v/>
      </c>
      <c r="CZ16" s="1" t="str">
        <f t="shared" si="63"/>
        <v/>
      </c>
      <c r="DA16" s="1" t="str">
        <f t="shared" si="64"/>
        <v/>
      </c>
      <c r="DB16" s="1" t="str">
        <f t="shared" si="65"/>
        <v/>
      </c>
      <c r="DC16" s="1" t="str">
        <f t="shared" si="66"/>
        <v/>
      </c>
      <c r="DD16" s="263" t="str">
        <f t="shared" si="67"/>
        <v/>
      </c>
      <c r="DE16" s="80" t="str">
        <f t="shared" si="68"/>
        <v/>
      </c>
      <c r="DF16" s="1" t="str">
        <f t="shared" si="69"/>
        <v/>
      </c>
      <c r="DG16" s="1" t="str">
        <f t="shared" si="70"/>
        <v/>
      </c>
      <c r="DH16" s="1" t="str">
        <f t="shared" si="71"/>
        <v/>
      </c>
      <c r="DI16" s="229" t="str">
        <f>IF('ut1'!H11&lt;&gt;"",'ut1'!H11,"")</f>
        <v/>
      </c>
      <c r="DJ16" s="1" t="str">
        <f>IF('ut2'!H11&lt;&gt;"",'ut2'!H11,"")</f>
        <v/>
      </c>
      <c r="DK16" s="1" t="str">
        <f t="shared" si="72"/>
        <v/>
      </c>
      <c r="DL16" s="1" t="str">
        <f>IF('TT-1'!R11&lt;&gt;"",'TT-1'!R11,"")</f>
        <v/>
      </c>
      <c r="DM16" s="1" t="str">
        <f>IF('TT-1'!S11&lt;&gt;"",'TT-1'!S11,"")</f>
        <v/>
      </c>
      <c r="DN16" s="1" t="str">
        <f t="shared" si="73"/>
        <v/>
      </c>
      <c r="DO16" s="262" t="str">
        <f t="shared" si="74"/>
        <v/>
      </c>
      <c r="DP16" s="1" t="str">
        <f t="shared" si="75"/>
        <v/>
      </c>
      <c r="DQ16" s="1" t="str">
        <f>IF('ut3'!H11&lt;&gt;"",'ut3'!H11,"")</f>
        <v/>
      </c>
      <c r="DR16" s="1" t="str">
        <f>IF('ut4'!H11&lt;&gt;"",'ut4'!H11,"")</f>
        <v/>
      </c>
      <c r="DS16" s="1" t="str">
        <f t="shared" si="76"/>
        <v/>
      </c>
      <c r="DT16" s="1" t="str">
        <f>IF('TT-2'!R11&lt;&gt;"",'TT-2'!R11,"")</f>
        <v/>
      </c>
      <c r="DU16" s="1" t="str">
        <f>IF('TT-2'!S11&lt;&gt;"",'TT-2'!S11,"")</f>
        <v/>
      </c>
      <c r="DV16" s="1" t="str">
        <f t="shared" si="77"/>
        <v/>
      </c>
      <c r="DW16" s="262" t="str">
        <f t="shared" si="78"/>
        <v/>
      </c>
      <c r="DX16" s="1" t="str">
        <f t="shared" si="79"/>
        <v/>
      </c>
      <c r="DY16" s="1" t="str">
        <f t="shared" si="80"/>
        <v/>
      </c>
      <c r="DZ16" s="80" t="str">
        <f t="shared" si="81"/>
        <v/>
      </c>
      <c r="EA16" s="80" t="str">
        <f t="shared" si="82"/>
        <v/>
      </c>
      <c r="EB16" s="1" t="str">
        <f t="shared" si="83"/>
        <v/>
      </c>
      <c r="EC16" s="1" t="str">
        <f t="shared" si="84"/>
        <v/>
      </c>
      <c r="ED16" s="1" t="str">
        <f t="shared" si="85"/>
        <v/>
      </c>
      <c r="EE16" s="1">
        <f t="shared" si="86"/>
        <v>0</v>
      </c>
      <c r="EF16" s="230" t="str">
        <f t="shared" si="87"/>
        <v/>
      </c>
      <c r="EG16" s="1" t="str">
        <f t="shared" si="88"/>
        <v/>
      </c>
      <c r="EH16" s="1" t="str">
        <f t="shared" si="89"/>
        <v/>
      </c>
      <c r="EI16" s="1" t="str">
        <f>biodata!O15</f>
        <v>A</v>
      </c>
      <c r="EJ16" s="1" t="str">
        <f>biodata!T15</f>
        <v>A</v>
      </c>
      <c r="EK16" s="1"/>
      <c r="EL16" s="1"/>
      <c r="EM16" s="1" t="str">
        <f>biodata!P15</f>
        <v>B</v>
      </c>
      <c r="EN16" s="1" t="str">
        <f>biodata!U15</f>
        <v>B</v>
      </c>
      <c r="EO16" s="1" t="str">
        <f>biodata!Q15</f>
        <v>YES</v>
      </c>
      <c r="EP16" s="1" t="str">
        <f>biodata!V15</f>
        <v>YES</v>
      </c>
      <c r="EQ16" s="1" t="str">
        <f>biodata!R15</f>
        <v>A</v>
      </c>
      <c r="ER16" s="1" t="str">
        <f>biodata!W15</f>
        <v>A</v>
      </c>
      <c r="ES16" s="1" t="str">
        <f>biodata!S15</f>
        <v>A1</v>
      </c>
      <c r="ET16" s="1"/>
      <c r="EU16" s="1">
        <f>biodata!M15</f>
        <v>0</v>
      </c>
      <c r="EV16" s="1">
        <f>biodata!N15</f>
        <v>0</v>
      </c>
      <c r="EW16" s="1">
        <f>SKILL!C13</f>
        <v>0</v>
      </c>
      <c r="EX16" s="1">
        <f>SKILL!D13</f>
        <v>0</v>
      </c>
      <c r="EY16" s="1" t="str">
        <f>SKILL!E13</f>
        <v/>
      </c>
      <c r="EZ16" s="231" t="str">
        <f t="shared" si="1"/>
        <v/>
      </c>
      <c r="FA16" s="1">
        <f>SKILL!G13</f>
        <v>0</v>
      </c>
      <c r="FB16" s="1">
        <f>SKILL!H13</f>
        <v>0</v>
      </c>
      <c r="FC16" s="1" t="str">
        <f>SKILL!I13</f>
        <v/>
      </c>
      <c r="FD16" s="231" t="str">
        <f t="shared" si="2"/>
        <v/>
      </c>
      <c r="FE16" s="1" t="str">
        <f>SKILL!K13</f>
        <v/>
      </c>
      <c r="FF16" s="1" t="str">
        <f t="shared" si="90"/>
        <v/>
      </c>
      <c r="FG16" s="1">
        <f>biodata!I15</f>
        <v>0</v>
      </c>
      <c r="FH16" s="1">
        <f>biodata!J15</f>
        <v>0</v>
      </c>
      <c r="FI16" s="1">
        <f>biodata!K15</f>
        <v>0</v>
      </c>
      <c r="FJ16" s="1">
        <f>biodata!L15</f>
        <v>0</v>
      </c>
    </row>
    <row r="17" spans="1:166">
      <c r="A17" s="1">
        <f>biodata!A16</f>
        <v>8</v>
      </c>
      <c r="B17" s="1" t="str">
        <f>IF(biodata!D16&lt;&gt;"",biodata!D16,"")</f>
        <v/>
      </c>
      <c r="C17" s="1" t="str">
        <f>IF('ut1'!C12&lt;&gt;"",'ut1'!C12,"")</f>
        <v/>
      </c>
      <c r="D17" s="1" t="str">
        <f>IF('ut2'!C12&lt;&gt;"",'ut2'!C12,"")</f>
        <v/>
      </c>
      <c r="E17" s="1" t="str">
        <f t="shared" si="3"/>
        <v/>
      </c>
      <c r="F17" s="1" t="str">
        <f>IF('TT-1'!C12&lt;&gt;"",'TT-1'!C12,"")</f>
        <v/>
      </c>
      <c r="G17" s="1" t="str">
        <f>IF('TT-1'!D12&lt;&gt;"",'TT-1'!D12,"")</f>
        <v/>
      </c>
      <c r="H17" s="1" t="str">
        <f t="shared" si="4"/>
        <v/>
      </c>
      <c r="I17" s="262" t="str">
        <f t="shared" si="5"/>
        <v/>
      </c>
      <c r="J17" s="1" t="str">
        <f t="shared" si="6"/>
        <v/>
      </c>
      <c r="K17" s="1" t="str">
        <f>IF('ut3'!C12&lt;&gt;"",'ut3'!C12,"")</f>
        <v/>
      </c>
      <c r="L17" s="1" t="str">
        <f>IF('ut4'!C12&lt;&gt;"",'ut4'!C12,"")</f>
        <v/>
      </c>
      <c r="M17" s="1" t="str">
        <f t="shared" si="7"/>
        <v/>
      </c>
      <c r="N17" s="1" t="str">
        <f>IF('TT-2'!C12&lt;&gt;"",'TT-2'!C12,"")</f>
        <v/>
      </c>
      <c r="O17" s="1" t="str">
        <f>IF('TT-2'!D12&lt;&gt;"",'TT-2'!D12,"")</f>
        <v/>
      </c>
      <c r="P17" s="229" t="str">
        <f t="shared" si="8"/>
        <v/>
      </c>
      <c r="Q17" s="262" t="str">
        <f t="shared" si="9"/>
        <v/>
      </c>
      <c r="R17" s="1" t="str">
        <f t="shared" si="10"/>
        <v/>
      </c>
      <c r="S17" s="1" t="str">
        <f t="shared" si="11"/>
        <v/>
      </c>
      <c r="T17" s="263" t="str">
        <f t="shared" si="12"/>
        <v/>
      </c>
      <c r="U17" s="80" t="str">
        <f t="shared" si="13"/>
        <v/>
      </c>
      <c r="V17" s="1" t="str">
        <f t="shared" si="14"/>
        <v/>
      </c>
      <c r="W17" s="1" t="str">
        <f t="shared" si="15"/>
        <v/>
      </c>
      <c r="X17" s="1" t="str">
        <f t="shared" si="16"/>
        <v/>
      </c>
      <c r="Y17" s="229" t="str">
        <f>IF('ut1'!D12&lt;&gt;"",'ut1'!D12,"")</f>
        <v/>
      </c>
      <c r="Z17" s="1" t="str">
        <f>IF('ut2'!D12&lt;&gt;"",'ut2'!D12,"")</f>
        <v/>
      </c>
      <c r="AA17" s="1" t="str">
        <f t="shared" si="17"/>
        <v/>
      </c>
      <c r="AB17" s="1" t="str">
        <f>IF('TT-1'!F12&lt;&gt;"",'TT-1'!F12,"")</f>
        <v/>
      </c>
      <c r="AC17" s="1" t="str">
        <f>IF('TT-1'!G12&lt;&gt;"",'TT-1'!G12,"")</f>
        <v/>
      </c>
      <c r="AD17" s="1" t="str">
        <f t="shared" si="18"/>
        <v/>
      </c>
      <c r="AE17" s="262" t="str">
        <f t="shared" si="19"/>
        <v/>
      </c>
      <c r="AF17" s="1" t="str">
        <f t="shared" si="0"/>
        <v/>
      </c>
      <c r="AG17" s="1" t="str">
        <f>IF('ut3'!D12&lt;&gt;"",'ut3'!D12,"")</f>
        <v/>
      </c>
      <c r="AH17" s="1" t="str">
        <f>IF('ut4'!D12&lt;&gt;"",'ut4'!D12,"")</f>
        <v/>
      </c>
      <c r="AI17" s="1" t="str">
        <f t="shared" si="20"/>
        <v/>
      </c>
      <c r="AJ17" s="1" t="str">
        <f>IF('TT-2'!F12&lt;&gt;"",'TT-2'!F12,"")</f>
        <v/>
      </c>
      <c r="AK17" s="1" t="str">
        <f>IF('TT-2'!G12&lt;&gt;"",'TT-2'!G12,"")</f>
        <v/>
      </c>
      <c r="AL17" s="1" t="str">
        <f t="shared" si="21"/>
        <v/>
      </c>
      <c r="AM17" s="262" t="str">
        <f t="shared" si="22"/>
        <v/>
      </c>
      <c r="AN17" s="1" t="str">
        <f t="shared" si="23"/>
        <v/>
      </c>
      <c r="AO17" s="1" t="str">
        <f t="shared" si="24"/>
        <v/>
      </c>
      <c r="AP17" s="263" t="str">
        <f t="shared" si="25"/>
        <v/>
      </c>
      <c r="AQ17" s="80" t="str">
        <f t="shared" si="26"/>
        <v/>
      </c>
      <c r="AR17" s="1" t="str">
        <f t="shared" si="27"/>
        <v/>
      </c>
      <c r="AS17" s="1" t="str">
        <f t="shared" si="28"/>
        <v/>
      </c>
      <c r="AT17" s="1" t="str">
        <f t="shared" si="29"/>
        <v/>
      </c>
      <c r="AU17" s="229" t="str">
        <f>IF('ut1'!E12&lt;&gt;"",'ut1'!E12,"")</f>
        <v/>
      </c>
      <c r="AV17" s="1" t="str">
        <f>IF('ut2'!E12&lt;&gt;"",'ut2'!E12,"")</f>
        <v/>
      </c>
      <c r="AW17" s="1" t="str">
        <f t="shared" si="30"/>
        <v/>
      </c>
      <c r="AX17" s="1" t="str">
        <f>IF('TT-1'!I12&lt;&gt;"",'TT-1'!I12,"")</f>
        <v/>
      </c>
      <c r="AY17" s="1" t="str">
        <f>IF('TT-1'!J12&lt;&gt;"",'TT-1'!J12,"")</f>
        <v/>
      </c>
      <c r="AZ17" s="1" t="str">
        <f t="shared" si="31"/>
        <v/>
      </c>
      <c r="BA17" s="262" t="str">
        <f t="shared" si="32"/>
        <v/>
      </c>
      <c r="BB17" s="1" t="str">
        <f t="shared" si="33"/>
        <v/>
      </c>
      <c r="BC17" s="1" t="str">
        <f>IF('ut3'!E12&lt;&gt;"",'ut3'!E12,"")</f>
        <v/>
      </c>
      <c r="BD17" s="1" t="str">
        <f>IF('ut4'!E12&lt;&gt;"",'ut4'!E12,"")</f>
        <v/>
      </c>
      <c r="BE17" s="1" t="str">
        <f t="shared" si="34"/>
        <v/>
      </c>
      <c r="BF17" s="1" t="str">
        <f>IF('TT-2'!I12&lt;&gt;"",'TT-2'!I12,"")</f>
        <v/>
      </c>
      <c r="BG17" s="1" t="str">
        <f>IF('TT-2'!J12&lt;&gt;"",'TT-2'!J12,"")</f>
        <v/>
      </c>
      <c r="BH17" s="1" t="str">
        <f t="shared" si="35"/>
        <v/>
      </c>
      <c r="BI17" s="262" t="str">
        <f t="shared" si="36"/>
        <v/>
      </c>
      <c r="BJ17" s="1" t="str">
        <f t="shared" si="37"/>
        <v/>
      </c>
      <c r="BK17" s="1" t="str">
        <f t="shared" si="38"/>
        <v/>
      </c>
      <c r="BL17" s="263" t="str">
        <f t="shared" si="39"/>
        <v/>
      </c>
      <c r="BM17" s="80" t="str">
        <f t="shared" si="40"/>
        <v/>
      </c>
      <c r="BN17" s="1" t="str">
        <f t="shared" si="41"/>
        <v/>
      </c>
      <c r="BO17" s="1" t="str">
        <f t="shared" si="42"/>
        <v/>
      </c>
      <c r="BP17" s="1" t="str">
        <f t="shared" si="43"/>
        <v/>
      </c>
      <c r="BQ17" s="1" t="str">
        <f>IF('ut1'!F12&lt;&gt;"",'ut1'!F12,"")</f>
        <v/>
      </c>
      <c r="BR17" s="1" t="str">
        <f>IF('ut2'!F12&lt;&gt;"",'ut2'!F12,"")</f>
        <v/>
      </c>
      <c r="BS17" s="1" t="str">
        <f t="shared" si="44"/>
        <v/>
      </c>
      <c r="BT17" s="1" t="str">
        <f>IF('TT-1'!L12&lt;&gt;"",'TT-1'!L12,"")</f>
        <v/>
      </c>
      <c r="BU17" s="1" t="str">
        <f>IF('TT-1'!M12&lt;&gt;"",'TT-1'!M12,"")</f>
        <v/>
      </c>
      <c r="BV17" s="1" t="str">
        <f t="shared" si="45"/>
        <v/>
      </c>
      <c r="BW17" s="262" t="str">
        <f t="shared" si="46"/>
        <v/>
      </c>
      <c r="BX17" s="1" t="str">
        <f t="shared" si="47"/>
        <v/>
      </c>
      <c r="BY17" s="1" t="str">
        <f>IF('ut3'!F12&lt;&gt;"",'ut3'!F12,"")</f>
        <v/>
      </c>
      <c r="BZ17" s="1" t="str">
        <f>IF('ut4'!F12&lt;&gt;"",'ut4'!F12,"")</f>
        <v/>
      </c>
      <c r="CA17" s="1" t="str">
        <f t="shared" si="48"/>
        <v/>
      </c>
      <c r="CB17" s="1" t="str">
        <f>IF('TT-2'!L12&lt;&gt;"",'TT-2'!L12,"")</f>
        <v/>
      </c>
      <c r="CC17" s="1" t="str">
        <f>IF('TT-2'!M12&lt;&gt;"",'TT-2'!M12,"")</f>
        <v/>
      </c>
      <c r="CD17" s="1" t="str">
        <f t="shared" si="49"/>
        <v/>
      </c>
      <c r="CE17" s="262" t="str">
        <f t="shared" si="50"/>
        <v/>
      </c>
      <c r="CF17" s="1" t="str">
        <f t="shared" si="51"/>
        <v/>
      </c>
      <c r="CG17" s="1" t="str">
        <f t="shared" si="52"/>
        <v/>
      </c>
      <c r="CH17" s="263" t="str">
        <f t="shared" si="53"/>
        <v/>
      </c>
      <c r="CI17" s="80" t="str">
        <f t="shared" si="54"/>
        <v/>
      </c>
      <c r="CJ17" s="1" t="str">
        <f t="shared" si="55"/>
        <v/>
      </c>
      <c r="CK17" s="1" t="str">
        <f t="shared" si="56"/>
        <v/>
      </c>
      <c r="CL17" s="1" t="str">
        <f t="shared" si="57"/>
        <v/>
      </c>
      <c r="CM17" s="229" t="str">
        <f>IF('ut1'!G12&lt;&gt;"",'ut1'!G12,"")</f>
        <v/>
      </c>
      <c r="CN17" s="1" t="str">
        <f>IF('ut2'!G12&lt;&gt;"",'ut2'!G12,"")</f>
        <v/>
      </c>
      <c r="CO17" s="1" t="str">
        <f t="shared" si="58"/>
        <v/>
      </c>
      <c r="CP17" s="1" t="str">
        <f>IF('TT-1'!O12&lt;&gt;"",'TT-1'!O12,"")</f>
        <v/>
      </c>
      <c r="CQ17" s="1" t="str">
        <f>IF('TT-1'!P12&lt;&gt;"",'TT-1'!P12,"")</f>
        <v/>
      </c>
      <c r="CR17" s="1" t="str">
        <f t="shared" si="59"/>
        <v/>
      </c>
      <c r="CS17" s="262" t="str">
        <f t="shared" si="60"/>
        <v/>
      </c>
      <c r="CT17" s="1" t="str">
        <f t="shared" si="61"/>
        <v/>
      </c>
      <c r="CU17" s="1" t="str">
        <f>IF('ut3'!G12&lt;&gt;"",'ut3'!G12,"")</f>
        <v/>
      </c>
      <c r="CV17" s="1" t="str">
        <f>IF('ut4'!G12&lt;&gt;"",'ut4'!G12,"")</f>
        <v/>
      </c>
      <c r="CW17" s="1" t="str">
        <f t="shared" si="62"/>
        <v/>
      </c>
      <c r="CX17" s="1" t="str">
        <f>IF('TT-2'!O12&lt;&gt;"",'TT-2'!O12,"")</f>
        <v/>
      </c>
      <c r="CY17" s="1" t="str">
        <f>IF('TT-2'!P12&lt;&gt;"",'TT-2'!P12,"")</f>
        <v/>
      </c>
      <c r="CZ17" s="1" t="str">
        <f t="shared" si="63"/>
        <v/>
      </c>
      <c r="DA17" s="1" t="str">
        <f t="shared" si="64"/>
        <v/>
      </c>
      <c r="DB17" s="1" t="str">
        <f t="shared" si="65"/>
        <v/>
      </c>
      <c r="DC17" s="1" t="str">
        <f t="shared" si="66"/>
        <v/>
      </c>
      <c r="DD17" s="263" t="str">
        <f t="shared" si="67"/>
        <v/>
      </c>
      <c r="DE17" s="80" t="str">
        <f t="shared" si="68"/>
        <v/>
      </c>
      <c r="DF17" s="1" t="str">
        <f t="shared" si="69"/>
        <v/>
      </c>
      <c r="DG17" s="1" t="str">
        <f t="shared" si="70"/>
        <v/>
      </c>
      <c r="DH17" s="1" t="str">
        <f t="shared" si="71"/>
        <v/>
      </c>
      <c r="DI17" s="229" t="str">
        <f>IF('ut1'!H12&lt;&gt;"",'ut1'!H12,"")</f>
        <v/>
      </c>
      <c r="DJ17" s="1" t="str">
        <f>IF('ut2'!H12&lt;&gt;"",'ut2'!H12,"")</f>
        <v/>
      </c>
      <c r="DK17" s="1" t="str">
        <f t="shared" si="72"/>
        <v/>
      </c>
      <c r="DL17" s="1" t="str">
        <f>IF('TT-1'!R12&lt;&gt;"",'TT-1'!R12,"")</f>
        <v/>
      </c>
      <c r="DM17" s="1" t="str">
        <f>IF('TT-1'!S12&lt;&gt;"",'TT-1'!S12,"")</f>
        <v/>
      </c>
      <c r="DN17" s="1" t="str">
        <f t="shared" si="73"/>
        <v/>
      </c>
      <c r="DO17" s="262" t="str">
        <f t="shared" si="74"/>
        <v/>
      </c>
      <c r="DP17" s="1" t="str">
        <f t="shared" si="75"/>
        <v/>
      </c>
      <c r="DQ17" s="1" t="str">
        <f>IF('ut3'!H12&lt;&gt;"",'ut3'!H12,"")</f>
        <v/>
      </c>
      <c r="DR17" s="1" t="str">
        <f>IF('ut4'!H12&lt;&gt;"",'ut4'!H12,"")</f>
        <v/>
      </c>
      <c r="DS17" s="1" t="str">
        <f t="shared" si="76"/>
        <v/>
      </c>
      <c r="DT17" s="1" t="str">
        <f>IF('TT-2'!R12&lt;&gt;"",'TT-2'!R12,"")</f>
        <v/>
      </c>
      <c r="DU17" s="1" t="str">
        <f>IF('TT-2'!S12&lt;&gt;"",'TT-2'!S12,"")</f>
        <v/>
      </c>
      <c r="DV17" s="1" t="str">
        <f t="shared" si="77"/>
        <v/>
      </c>
      <c r="DW17" s="262" t="str">
        <f t="shared" si="78"/>
        <v/>
      </c>
      <c r="DX17" s="1" t="str">
        <f t="shared" si="79"/>
        <v/>
      </c>
      <c r="DY17" s="1" t="str">
        <f t="shared" si="80"/>
        <v/>
      </c>
      <c r="DZ17" s="80" t="str">
        <f t="shared" si="81"/>
        <v/>
      </c>
      <c r="EA17" s="80" t="str">
        <f t="shared" si="82"/>
        <v/>
      </c>
      <c r="EB17" s="1" t="str">
        <f t="shared" si="83"/>
        <v/>
      </c>
      <c r="EC17" s="1" t="str">
        <f t="shared" si="84"/>
        <v/>
      </c>
      <c r="ED17" s="1" t="str">
        <f t="shared" si="85"/>
        <v/>
      </c>
      <c r="EE17" s="1">
        <f t="shared" si="86"/>
        <v>0</v>
      </c>
      <c r="EF17" s="230" t="str">
        <f t="shared" si="87"/>
        <v/>
      </c>
      <c r="EG17" s="1" t="str">
        <f t="shared" si="88"/>
        <v/>
      </c>
      <c r="EH17" s="1" t="str">
        <f t="shared" si="89"/>
        <v/>
      </c>
      <c r="EI17" s="1" t="str">
        <f>biodata!O16</f>
        <v>A</v>
      </c>
      <c r="EJ17" s="1" t="str">
        <f>biodata!T16</f>
        <v>A</v>
      </c>
      <c r="EK17" s="1"/>
      <c r="EL17" s="1"/>
      <c r="EM17" s="1" t="str">
        <f>biodata!P16</f>
        <v>B</v>
      </c>
      <c r="EN17" s="1" t="str">
        <f>biodata!U16</f>
        <v>B</v>
      </c>
      <c r="EO17" s="1" t="str">
        <f>biodata!Q16</f>
        <v>YES</v>
      </c>
      <c r="EP17" s="1" t="str">
        <f>biodata!V16</f>
        <v>YES</v>
      </c>
      <c r="EQ17" s="1" t="str">
        <f>biodata!R16</f>
        <v>A</v>
      </c>
      <c r="ER17" s="1" t="str">
        <f>biodata!W16</f>
        <v>A</v>
      </c>
      <c r="ES17" s="1" t="str">
        <f>biodata!S16</f>
        <v>A1</v>
      </c>
      <c r="ET17" s="1"/>
      <c r="EU17" s="1">
        <f>biodata!M16</f>
        <v>0</v>
      </c>
      <c r="EV17" s="1">
        <f>biodata!N16</f>
        <v>0</v>
      </c>
      <c r="EW17" s="1">
        <f>SKILL!C14</f>
        <v>0</v>
      </c>
      <c r="EX17" s="1">
        <f>SKILL!D14</f>
        <v>0</v>
      </c>
      <c r="EY17" s="1" t="str">
        <f>SKILL!E14</f>
        <v/>
      </c>
      <c r="EZ17" s="231" t="str">
        <f t="shared" si="1"/>
        <v/>
      </c>
      <c r="FA17" s="1">
        <f>SKILL!G14</f>
        <v>0</v>
      </c>
      <c r="FB17" s="1">
        <f>SKILL!H14</f>
        <v>0</v>
      </c>
      <c r="FC17" s="1" t="str">
        <f>SKILL!I14</f>
        <v/>
      </c>
      <c r="FD17" s="231" t="str">
        <f t="shared" si="2"/>
        <v/>
      </c>
      <c r="FE17" s="1" t="str">
        <f>SKILL!K14</f>
        <v/>
      </c>
      <c r="FF17" s="1" t="str">
        <f t="shared" si="90"/>
        <v/>
      </c>
      <c r="FG17" s="1">
        <f>biodata!I16</f>
        <v>0</v>
      </c>
      <c r="FH17" s="1">
        <f>biodata!J16</f>
        <v>0</v>
      </c>
      <c r="FI17" s="1">
        <f>biodata!K16</f>
        <v>0</v>
      </c>
      <c r="FJ17" s="1">
        <f>biodata!L16</f>
        <v>0</v>
      </c>
    </row>
    <row r="18" spans="1:166">
      <c r="A18" s="1">
        <f>biodata!A17</f>
        <v>9</v>
      </c>
      <c r="B18" s="1" t="str">
        <f>IF(biodata!D17&lt;&gt;"",biodata!D17,"")</f>
        <v/>
      </c>
      <c r="C18" s="1" t="str">
        <f>IF('ut1'!C13&lt;&gt;"",'ut1'!C13,"")</f>
        <v/>
      </c>
      <c r="D18" s="1" t="str">
        <f>IF('ut2'!C13&lt;&gt;"",'ut2'!C13,"")</f>
        <v/>
      </c>
      <c r="E18" s="1" t="str">
        <f t="shared" si="3"/>
        <v/>
      </c>
      <c r="F18" s="1" t="str">
        <f>IF('TT-1'!C13&lt;&gt;"",'TT-1'!C13,"")</f>
        <v/>
      </c>
      <c r="G18" s="1" t="str">
        <f>IF('TT-1'!D13&lt;&gt;"",'TT-1'!D13,"")</f>
        <v/>
      </c>
      <c r="H18" s="1" t="str">
        <f t="shared" si="4"/>
        <v/>
      </c>
      <c r="I18" s="262" t="str">
        <f t="shared" si="5"/>
        <v/>
      </c>
      <c r="J18" s="1" t="str">
        <f t="shared" si="6"/>
        <v/>
      </c>
      <c r="K18" s="1" t="str">
        <f>IF('ut3'!C13&lt;&gt;"",'ut3'!C13,"")</f>
        <v/>
      </c>
      <c r="L18" s="1" t="str">
        <f>IF('ut4'!C13&lt;&gt;"",'ut4'!C13,"")</f>
        <v/>
      </c>
      <c r="M18" s="1" t="str">
        <f t="shared" si="7"/>
        <v/>
      </c>
      <c r="N18" s="1" t="str">
        <f>IF('TT-2'!C13&lt;&gt;"",'TT-2'!C13,"")</f>
        <v/>
      </c>
      <c r="O18" s="1" t="str">
        <f>IF('TT-2'!D13&lt;&gt;"",'TT-2'!D13,"")</f>
        <v/>
      </c>
      <c r="P18" s="229" t="str">
        <f t="shared" si="8"/>
        <v/>
      </c>
      <c r="Q18" s="262" t="str">
        <f t="shared" si="9"/>
        <v/>
      </c>
      <c r="R18" s="1" t="str">
        <f t="shared" si="10"/>
        <v/>
      </c>
      <c r="S18" s="1" t="str">
        <f t="shared" si="11"/>
        <v/>
      </c>
      <c r="T18" s="263" t="str">
        <f t="shared" si="12"/>
        <v/>
      </c>
      <c r="U18" s="80" t="str">
        <f t="shared" si="13"/>
        <v/>
      </c>
      <c r="V18" s="1" t="str">
        <f t="shared" si="14"/>
        <v/>
      </c>
      <c r="W18" s="1" t="str">
        <f t="shared" si="15"/>
        <v/>
      </c>
      <c r="X18" s="1" t="str">
        <f t="shared" si="16"/>
        <v/>
      </c>
      <c r="Y18" s="229" t="str">
        <f>IF('ut1'!D13&lt;&gt;"",'ut1'!D13,"")</f>
        <v/>
      </c>
      <c r="Z18" s="1" t="str">
        <f>IF('ut2'!D13&lt;&gt;"",'ut2'!D13,"")</f>
        <v/>
      </c>
      <c r="AA18" s="1" t="str">
        <f t="shared" si="17"/>
        <v/>
      </c>
      <c r="AB18" s="1" t="str">
        <f>IF('TT-1'!F13&lt;&gt;"",'TT-1'!F13,"")</f>
        <v/>
      </c>
      <c r="AC18" s="1" t="str">
        <f>IF('TT-1'!G13&lt;&gt;"",'TT-1'!G13,"")</f>
        <v/>
      </c>
      <c r="AD18" s="1" t="str">
        <f t="shared" si="18"/>
        <v/>
      </c>
      <c r="AE18" s="262" t="str">
        <f t="shared" si="19"/>
        <v/>
      </c>
      <c r="AF18" s="1" t="str">
        <f t="shared" si="0"/>
        <v/>
      </c>
      <c r="AG18" s="1" t="str">
        <f>IF('ut3'!D13&lt;&gt;"",'ut3'!D13,"")</f>
        <v/>
      </c>
      <c r="AH18" s="1" t="str">
        <f>IF('ut4'!D13&lt;&gt;"",'ut4'!D13,"")</f>
        <v/>
      </c>
      <c r="AI18" s="1" t="str">
        <f t="shared" si="20"/>
        <v/>
      </c>
      <c r="AJ18" s="1" t="str">
        <f>IF('TT-2'!F13&lt;&gt;"",'TT-2'!F13,"")</f>
        <v/>
      </c>
      <c r="AK18" s="1" t="str">
        <f>IF('TT-2'!G13&lt;&gt;"",'TT-2'!G13,"")</f>
        <v/>
      </c>
      <c r="AL18" s="1" t="str">
        <f t="shared" si="21"/>
        <v/>
      </c>
      <c r="AM18" s="262" t="str">
        <f t="shared" si="22"/>
        <v/>
      </c>
      <c r="AN18" s="1" t="str">
        <f t="shared" si="23"/>
        <v/>
      </c>
      <c r="AO18" s="1" t="str">
        <f t="shared" si="24"/>
        <v/>
      </c>
      <c r="AP18" s="263" t="str">
        <f t="shared" si="25"/>
        <v/>
      </c>
      <c r="AQ18" s="80" t="str">
        <f t="shared" si="26"/>
        <v/>
      </c>
      <c r="AR18" s="1" t="str">
        <f t="shared" si="27"/>
        <v/>
      </c>
      <c r="AS18" s="1" t="str">
        <f t="shared" si="28"/>
        <v/>
      </c>
      <c r="AT18" s="1" t="str">
        <f t="shared" si="29"/>
        <v/>
      </c>
      <c r="AU18" s="229" t="str">
        <f>IF('ut1'!E13&lt;&gt;"",'ut1'!E13,"")</f>
        <v/>
      </c>
      <c r="AV18" s="1" t="str">
        <f>IF('ut2'!E13&lt;&gt;"",'ut2'!E13,"")</f>
        <v/>
      </c>
      <c r="AW18" s="1" t="str">
        <f t="shared" si="30"/>
        <v/>
      </c>
      <c r="AX18" s="1" t="str">
        <f>IF('TT-1'!I13&lt;&gt;"",'TT-1'!I13,"")</f>
        <v/>
      </c>
      <c r="AY18" s="1" t="str">
        <f>IF('TT-1'!J13&lt;&gt;"",'TT-1'!J13,"")</f>
        <v/>
      </c>
      <c r="AZ18" s="1" t="str">
        <f t="shared" si="31"/>
        <v/>
      </c>
      <c r="BA18" s="262" t="str">
        <f t="shared" si="32"/>
        <v/>
      </c>
      <c r="BB18" s="1" t="str">
        <f t="shared" si="33"/>
        <v/>
      </c>
      <c r="BC18" s="1" t="str">
        <f>IF('ut3'!E13&lt;&gt;"",'ut3'!E13,"")</f>
        <v/>
      </c>
      <c r="BD18" s="1" t="str">
        <f>IF('ut4'!E13&lt;&gt;"",'ut4'!E13,"")</f>
        <v/>
      </c>
      <c r="BE18" s="1" t="str">
        <f t="shared" si="34"/>
        <v/>
      </c>
      <c r="BF18" s="1" t="str">
        <f>IF('TT-2'!I13&lt;&gt;"",'TT-2'!I13,"")</f>
        <v/>
      </c>
      <c r="BG18" s="1" t="str">
        <f>IF('TT-2'!J13&lt;&gt;"",'TT-2'!J13,"")</f>
        <v/>
      </c>
      <c r="BH18" s="1" t="str">
        <f t="shared" si="35"/>
        <v/>
      </c>
      <c r="BI18" s="262" t="str">
        <f t="shared" si="36"/>
        <v/>
      </c>
      <c r="BJ18" s="1" t="str">
        <f t="shared" si="37"/>
        <v/>
      </c>
      <c r="BK18" s="1" t="str">
        <f t="shared" si="38"/>
        <v/>
      </c>
      <c r="BL18" s="263" t="str">
        <f t="shared" si="39"/>
        <v/>
      </c>
      <c r="BM18" s="80" t="str">
        <f t="shared" si="40"/>
        <v/>
      </c>
      <c r="BN18" s="1" t="str">
        <f t="shared" si="41"/>
        <v/>
      </c>
      <c r="BO18" s="1" t="str">
        <f t="shared" si="42"/>
        <v/>
      </c>
      <c r="BP18" s="1" t="str">
        <f t="shared" si="43"/>
        <v/>
      </c>
      <c r="BQ18" s="1" t="str">
        <f>IF('ut1'!F13&lt;&gt;"",'ut1'!F13,"")</f>
        <v/>
      </c>
      <c r="BR18" s="1" t="str">
        <f>IF('ut2'!F13&lt;&gt;"",'ut2'!F13,"")</f>
        <v/>
      </c>
      <c r="BS18" s="1" t="str">
        <f t="shared" si="44"/>
        <v/>
      </c>
      <c r="BT18" s="1" t="str">
        <f>IF('TT-1'!L13&lt;&gt;"",'TT-1'!L13,"")</f>
        <v/>
      </c>
      <c r="BU18" s="1" t="str">
        <f>IF('TT-1'!M13&lt;&gt;"",'TT-1'!M13,"")</f>
        <v/>
      </c>
      <c r="BV18" s="1" t="str">
        <f t="shared" si="45"/>
        <v/>
      </c>
      <c r="BW18" s="262" t="str">
        <f t="shared" si="46"/>
        <v/>
      </c>
      <c r="BX18" s="1" t="str">
        <f t="shared" si="47"/>
        <v/>
      </c>
      <c r="BY18" s="1" t="str">
        <f>IF('ut3'!F13&lt;&gt;"",'ut3'!F13,"")</f>
        <v/>
      </c>
      <c r="BZ18" s="1" t="str">
        <f>IF('ut4'!F13&lt;&gt;"",'ut4'!F13,"")</f>
        <v/>
      </c>
      <c r="CA18" s="1" t="str">
        <f t="shared" si="48"/>
        <v/>
      </c>
      <c r="CB18" s="1" t="str">
        <f>IF('TT-2'!L13&lt;&gt;"",'TT-2'!L13,"")</f>
        <v/>
      </c>
      <c r="CC18" s="1" t="str">
        <f>IF('TT-2'!M13&lt;&gt;"",'TT-2'!M13,"")</f>
        <v/>
      </c>
      <c r="CD18" s="1" t="str">
        <f t="shared" si="49"/>
        <v/>
      </c>
      <c r="CE18" s="262" t="str">
        <f t="shared" si="50"/>
        <v/>
      </c>
      <c r="CF18" s="1" t="str">
        <f t="shared" si="51"/>
        <v/>
      </c>
      <c r="CG18" s="1" t="str">
        <f t="shared" si="52"/>
        <v/>
      </c>
      <c r="CH18" s="263" t="str">
        <f t="shared" si="53"/>
        <v/>
      </c>
      <c r="CI18" s="80" t="str">
        <f t="shared" si="54"/>
        <v/>
      </c>
      <c r="CJ18" s="1" t="str">
        <f t="shared" si="55"/>
        <v/>
      </c>
      <c r="CK18" s="1" t="str">
        <f t="shared" si="56"/>
        <v/>
      </c>
      <c r="CL18" s="1" t="str">
        <f t="shared" si="57"/>
        <v/>
      </c>
      <c r="CM18" s="229" t="str">
        <f>IF('ut1'!G13&lt;&gt;"",'ut1'!G13,"")</f>
        <v/>
      </c>
      <c r="CN18" s="1" t="str">
        <f>IF('ut2'!G13&lt;&gt;"",'ut2'!G13,"")</f>
        <v/>
      </c>
      <c r="CO18" s="1" t="str">
        <f t="shared" si="58"/>
        <v/>
      </c>
      <c r="CP18" s="1" t="str">
        <f>IF('TT-1'!O13&lt;&gt;"",'TT-1'!O13,"")</f>
        <v/>
      </c>
      <c r="CQ18" s="1" t="str">
        <f>IF('TT-1'!P13&lt;&gt;"",'TT-1'!P13,"")</f>
        <v/>
      </c>
      <c r="CR18" s="1" t="str">
        <f t="shared" si="59"/>
        <v/>
      </c>
      <c r="CS18" s="262" t="str">
        <f t="shared" si="60"/>
        <v/>
      </c>
      <c r="CT18" s="1" t="str">
        <f t="shared" si="61"/>
        <v/>
      </c>
      <c r="CU18" s="1" t="str">
        <f>IF('ut3'!G13&lt;&gt;"",'ut3'!G13,"")</f>
        <v/>
      </c>
      <c r="CV18" s="1" t="str">
        <f>IF('ut4'!G13&lt;&gt;"",'ut4'!G13,"")</f>
        <v/>
      </c>
      <c r="CW18" s="1" t="str">
        <f t="shared" si="62"/>
        <v/>
      </c>
      <c r="CX18" s="1" t="str">
        <f>IF('TT-2'!O13&lt;&gt;"",'TT-2'!O13,"")</f>
        <v/>
      </c>
      <c r="CY18" s="1" t="str">
        <f>IF('TT-2'!P13&lt;&gt;"",'TT-2'!P13,"")</f>
        <v/>
      </c>
      <c r="CZ18" s="1" t="str">
        <f t="shared" si="63"/>
        <v/>
      </c>
      <c r="DA18" s="1" t="str">
        <f t="shared" si="64"/>
        <v/>
      </c>
      <c r="DB18" s="1" t="str">
        <f t="shared" si="65"/>
        <v/>
      </c>
      <c r="DC18" s="1" t="str">
        <f t="shared" si="66"/>
        <v/>
      </c>
      <c r="DD18" s="263" t="str">
        <f t="shared" si="67"/>
        <v/>
      </c>
      <c r="DE18" s="80" t="str">
        <f t="shared" si="68"/>
        <v/>
      </c>
      <c r="DF18" s="1" t="str">
        <f t="shared" si="69"/>
        <v/>
      </c>
      <c r="DG18" s="1" t="str">
        <f t="shared" si="70"/>
        <v/>
      </c>
      <c r="DH18" s="1" t="str">
        <f t="shared" si="71"/>
        <v/>
      </c>
      <c r="DI18" s="229" t="str">
        <f>IF('ut1'!H13&lt;&gt;"",'ut1'!H13,"")</f>
        <v/>
      </c>
      <c r="DJ18" s="1" t="str">
        <f>IF('ut2'!H13&lt;&gt;"",'ut2'!H13,"")</f>
        <v/>
      </c>
      <c r="DK18" s="1" t="str">
        <f t="shared" si="72"/>
        <v/>
      </c>
      <c r="DL18" s="1" t="str">
        <f>IF('TT-1'!R13&lt;&gt;"",'TT-1'!R13,"")</f>
        <v/>
      </c>
      <c r="DM18" s="1" t="str">
        <f>IF('TT-1'!S13&lt;&gt;"",'TT-1'!S13,"")</f>
        <v/>
      </c>
      <c r="DN18" s="1" t="str">
        <f t="shared" si="73"/>
        <v/>
      </c>
      <c r="DO18" s="262" t="str">
        <f t="shared" si="74"/>
        <v/>
      </c>
      <c r="DP18" s="1" t="str">
        <f t="shared" si="75"/>
        <v/>
      </c>
      <c r="DQ18" s="1" t="str">
        <f>IF('ut3'!H13&lt;&gt;"",'ut3'!H13,"")</f>
        <v/>
      </c>
      <c r="DR18" s="1" t="str">
        <f>IF('ut4'!H13&lt;&gt;"",'ut4'!H13,"")</f>
        <v/>
      </c>
      <c r="DS18" s="1" t="str">
        <f t="shared" si="76"/>
        <v/>
      </c>
      <c r="DT18" s="1" t="str">
        <f>IF('TT-2'!R13&lt;&gt;"",'TT-2'!R13,"")</f>
        <v/>
      </c>
      <c r="DU18" s="1" t="str">
        <f>IF('TT-2'!S13&lt;&gt;"",'TT-2'!S13,"")</f>
        <v/>
      </c>
      <c r="DV18" s="1" t="str">
        <f t="shared" si="77"/>
        <v/>
      </c>
      <c r="DW18" s="262" t="str">
        <f t="shared" si="78"/>
        <v/>
      </c>
      <c r="DX18" s="1" t="str">
        <f t="shared" si="79"/>
        <v/>
      </c>
      <c r="DY18" s="1" t="str">
        <f t="shared" si="80"/>
        <v/>
      </c>
      <c r="DZ18" s="80" t="str">
        <f t="shared" si="81"/>
        <v/>
      </c>
      <c r="EA18" s="80" t="str">
        <f t="shared" si="82"/>
        <v/>
      </c>
      <c r="EB18" s="1" t="str">
        <f t="shared" si="83"/>
        <v/>
      </c>
      <c r="EC18" s="1" t="str">
        <f t="shared" si="84"/>
        <v/>
      </c>
      <c r="ED18" s="1" t="str">
        <f t="shared" si="85"/>
        <v/>
      </c>
      <c r="EE18" s="1">
        <f t="shared" si="86"/>
        <v>0</v>
      </c>
      <c r="EF18" s="230" t="str">
        <f t="shared" si="87"/>
        <v/>
      </c>
      <c r="EG18" s="1" t="str">
        <f t="shared" si="88"/>
        <v/>
      </c>
      <c r="EH18" s="1" t="str">
        <f t="shared" si="89"/>
        <v/>
      </c>
      <c r="EI18" s="1" t="str">
        <f>biodata!O17</f>
        <v>A</v>
      </c>
      <c r="EJ18" s="1" t="str">
        <f>biodata!T17</f>
        <v>A</v>
      </c>
      <c r="EK18" s="1"/>
      <c r="EL18" s="1"/>
      <c r="EM18" s="1" t="str">
        <f>biodata!P17</f>
        <v>B</v>
      </c>
      <c r="EN18" s="1" t="str">
        <f>biodata!U17</f>
        <v>B</v>
      </c>
      <c r="EO18" s="1" t="str">
        <f>biodata!Q17</f>
        <v>YES</v>
      </c>
      <c r="EP18" s="1" t="str">
        <f>biodata!V17</f>
        <v>YES</v>
      </c>
      <c r="EQ18" s="1" t="str">
        <f>biodata!R17</f>
        <v>A</v>
      </c>
      <c r="ER18" s="1" t="str">
        <f>biodata!W17</f>
        <v>A</v>
      </c>
      <c r="ES18" s="1" t="str">
        <f>biodata!S17</f>
        <v>A1</v>
      </c>
      <c r="ET18" s="1"/>
      <c r="EU18" s="1">
        <f>biodata!M17</f>
        <v>0</v>
      </c>
      <c r="EV18" s="1">
        <f>biodata!N17</f>
        <v>0</v>
      </c>
      <c r="EW18" s="1">
        <f>SKILL!C15</f>
        <v>0</v>
      </c>
      <c r="EX18" s="1">
        <f>SKILL!D15</f>
        <v>0</v>
      </c>
      <c r="EY18" s="1" t="str">
        <f>SKILL!E15</f>
        <v/>
      </c>
      <c r="EZ18" s="231" t="str">
        <f t="shared" si="1"/>
        <v/>
      </c>
      <c r="FA18" s="1">
        <f>SKILL!G15</f>
        <v>0</v>
      </c>
      <c r="FB18" s="1">
        <f>SKILL!H15</f>
        <v>0</v>
      </c>
      <c r="FC18" s="1" t="str">
        <f>SKILL!I15</f>
        <v/>
      </c>
      <c r="FD18" s="231" t="str">
        <f t="shared" si="2"/>
        <v/>
      </c>
      <c r="FE18" s="1" t="str">
        <f>SKILL!K15</f>
        <v/>
      </c>
      <c r="FF18" s="1" t="str">
        <f t="shared" si="90"/>
        <v/>
      </c>
      <c r="FG18" s="1">
        <f>biodata!I17</f>
        <v>0</v>
      </c>
      <c r="FH18" s="1">
        <f>biodata!J17</f>
        <v>0</v>
      </c>
      <c r="FI18" s="1">
        <f>biodata!K17</f>
        <v>0</v>
      </c>
      <c r="FJ18" s="1">
        <f>biodata!L17</f>
        <v>0</v>
      </c>
    </row>
    <row r="19" spans="1:166">
      <c r="A19" s="1">
        <f>biodata!A18</f>
        <v>10</v>
      </c>
      <c r="B19" s="1" t="str">
        <f>IF(biodata!D18&lt;&gt;"",biodata!D18,"")</f>
        <v/>
      </c>
      <c r="C19" s="1" t="str">
        <f>IF('ut1'!C14&lt;&gt;"",'ut1'!C14,"")</f>
        <v/>
      </c>
      <c r="D19" s="1" t="str">
        <f>IF('ut2'!C14&lt;&gt;"",'ut2'!C14,"")</f>
        <v/>
      </c>
      <c r="E19" s="1" t="str">
        <f t="shared" si="3"/>
        <v/>
      </c>
      <c r="F19" s="1" t="str">
        <f>IF('TT-1'!C14&lt;&gt;"",'TT-1'!C14,"")</f>
        <v/>
      </c>
      <c r="G19" s="1" t="str">
        <f>IF('TT-1'!D14&lt;&gt;"",'TT-1'!D14,"")</f>
        <v/>
      </c>
      <c r="H19" s="1" t="str">
        <f t="shared" si="4"/>
        <v/>
      </c>
      <c r="I19" s="262" t="str">
        <f t="shared" si="5"/>
        <v/>
      </c>
      <c r="J19" s="1" t="str">
        <f t="shared" si="6"/>
        <v/>
      </c>
      <c r="K19" s="1" t="str">
        <f>IF('ut3'!C14&lt;&gt;"",'ut3'!C14,"")</f>
        <v/>
      </c>
      <c r="L19" s="1" t="str">
        <f>IF('ut4'!C14&lt;&gt;"",'ut4'!C14,"")</f>
        <v/>
      </c>
      <c r="M19" s="1" t="str">
        <f t="shared" si="7"/>
        <v/>
      </c>
      <c r="N19" s="1" t="str">
        <f>IF('TT-2'!C14&lt;&gt;"",'TT-2'!C14,"")</f>
        <v/>
      </c>
      <c r="O19" s="1" t="str">
        <f>IF('TT-2'!D14&lt;&gt;"",'TT-2'!D14,"")</f>
        <v/>
      </c>
      <c r="P19" s="229" t="str">
        <f t="shared" si="8"/>
        <v/>
      </c>
      <c r="Q19" s="262" t="str">
        <f t="shared" si="9"/>
        <v/>
      </c>
      <c r="R19" s="1" t="str">
        <f t="shared" si="10"/>
        <v/>
      </c>
      <c r="S19" s="1" t="str">
        <f t="shared" si="11"/>
        <v/>
      </c>
      <c r="T19" s="263" t="str">
        <f t="shared" si="12"/>
        <v/>
      </c>
      <c r="U19" s="80" t="str">
        <f t="shared" si="13"/>
        <v/>
      </c>
      <c r="V19" s="1" t="str">
        <f t="shared" si="14"/>
        <v/>
      </c>
      <c r="W19" s="1" t="str">
        <f t="shared" si="15"/>
        <v/>
      </c>
      <c r="X19" s="1" t="str">
        <f t="shared" si="16"/>
        <v/>
      </c>
      <c r="Y19" s="229" t="str">
        <f>IF('ut1'!D14&lt;&gt;"",'ut1'!D14,"")</f>
        <v/>
      </c>
      <c r="Z19" s="1" t="str">
        <f>IF('ut2'!D14&lt;&gt;"",'ut2'!D14,"")</f>
        <v/>
      </c>
      <c r="AA19" s="1" t="str">
        <f t="shared" si="17"/>
        <v/>
      </c>
      <c r="AB19" s="1" t="str">
        <f>IF('TT-1'!F14&lt;&gt;"",'TT-1'!F14,"")</f>
        <v/>
      </c>
      <c r="AC19" s="1" t="str">
        <f>IF('TT-1'!G14&lt;&gt;"",'TT-1'!G14,"")</f>
        <v/>
      </c>
      <c r="AD19" s="1" t="str">
        <f t="shared" si="18"/>
        <v/>
      </c>
      <c r="AE19" s="262" t="str">
        <f t="shared" si="19"/>
        <v/>
      </c>
      <c r="AF19" s="1" t="str">
        <f t="shared" si="0"/>
        <v/>
      </c>
      <c r="AG19" s="1" t="str">
        <f>IF('ut3'!D14&lt;&gt;"",'ut3'!D14,"")</f>
        <v/>
      </c>
      <c r="AH19" s="1" t="str">
        <f>IF('ut4'!D14&lt;&gt;"",'ut4'!D14,"")</f>
        <v/>
      </c>
      <c r="AI19" s="1" t="str">
        <f t="shared" si="20"/>
        <v/>
      </c>
      <c r="AJ19" s="1" t="str">
        <f>IF('TT-2'!F14&lt;&gt;"",'TT-2'!F14,"")</f>
        <v/>
      </c>
      <c r="AK19" s="1" t="str">
        <f>IF('TT-2'!G14&lt;&gt;"",'TT-2'!G14,"")</f>
        <v/>
      </c>
      <c r="AL19" s="1" t="str">
        <f t="shared" si="21"/>
        <v/>
      </c>
      <c r="AM19" s="262" t="str">
        <f t="shared" si="22"/>
        <v/>
      </c>
      <c r="AN19" s="1" t="str">
        <f t="shared" si="23"/>
        <v/>
      </c>
      <c r="AO19" s="1" t="str">
        <f t="shared" si="24"/>
        <v/>
      </c>
      <c r="AP19" s="263" t="str">
        <f t="shared" si="25"/>
        <v/>
      </c>
      <c r="AQ19" s="80" t="str">
        <f t="shared" si="26"/>
        <v/>
      </c>
      <c r="AR19" s="1" t="str">
        <f t="shared" si="27"/>
        <v/>
      </c>
      <c r="AS19" s="1" t="str">
        <f t="shared" si="28"/>
        <v/>
      </c>
      <c r="AT19" s="1" t="str">
        <f t="shared" si="29"/>
        <v/>
      </c>
      <c r="AU19" s="229" t="str">
        <f>IF('ut1'!E14&lt;&gt;"",'ut1'!E14,"")</f>
        <v/>
      </c>
      <c r="AV19" s="1" t="str">
        <f>IF('ut2'!E14&lt;&gt;"",'ut2'!E14,"")</f>
        <v/>
      </c>
      <c r="AW19" s="1" t="str">
        <f t="shared" si="30"/>
        <v/>
      </c>
      <c r="AX19" s="1" t="str">
        <f>IF('TT-1'!I14&lt;&gt;"",'TT-1'!I14,"")</f>
        <v/>
      </c>
      <c r="AY19" s="1" t="str">
        <f>IF('TT-1'!J14&lt;&gt;"",'TT-1'!J14,"")</f>
        <v/>
      </c>
      <c r="AZ19" s="1" t="str">
        <f t="shared" si="31"/>
        <v/>
      </c>
      <c r="BA19" s="262" t="str">
        <f t="shared" si="32"/>
        <v/>
      </c>
      <c r="BB19" s="1" t="str">
        <f t="shared" si="33"/>
        <v/>
      </c>
      <c r="BC19" s="1" t="str">
        <f>IF('ut3'!E14&lt;&gt;"",'ut3'!E14,"")</f>
        <v/>
      </c>
      <c r="BD19" s="1" t="str">
        <f>IF('ut4'!E14&lt;&gt;"",'ut4'!E14,"")</f>
        <v/>
      </c>
      <c r="BE19" s="1" t="str">
        <f t="shared" si="34"/>
        <v/>
      </c>
      <c r="BF19" s="1" t="str">
        <f>IF('TT-2'!I14&lt;&gt;"",'TT-2'!I14,"")</f>
        <v/>
      </c>
      <c r="BG19" s="1" t="str">
        <f>IF('TT-2'!J14&lt;&gt;"",'TT-2'!J14,"")</f>
        <v/>
      </c>
      <c r="BH19" s="1" t="str">
        <f t="shared" si="35"/>
        <v/>
      </c>
      <c r="BI19" s="262" t="str">
        <f t="shared" si="36"/>
        <v/>
      </c>
      <c r="BJ19" s="1" t="str">
        <f t="shared" si="37"/>
        <v/>
      </c>
      <c r="BK19" s="1" t="str">
        <f t="shared" si="38"/>
        <v/>
      </c>
      <c r="BL19" s="263" t="str">
        <f t="shared" si="39"/>
        <v/>
      </c>
      <c r="BM19" s="80" t="str">
        <f t="shared" si="40"/>
        <v/>
      </c>
      <c r="BN19" s="1" t="str">
        <f t="shared" si="41"/>
        <v/>
      </c>
      <c r="BO19" s="1" t="str">
        <f t="shared" si="42"/>
        <v/>
      </c>
      <c r="BP19" s="1" t="str">
        <f t="shared" si="43"/>
        <v/>
      </c>
      <c r="BQ19" s="1" t="str">
        <f>IF('ut1'!F14&lt;&gt;"",'ut1'!F14,"")</f>
        <v/>
      </c>
      <c r="BR19" s="1" t="str">
        <f>IF('ut2'!F14&lt;&gt;"",'ut2'!F14,"")</f>
        <v/>
      </c>
      <c r="BS19" s="1" t="str">
        <f t="shared" si="44"/>
        <v/>
      </c>
      <c r="BT19" s="1" t="str">
        <f>IF('TT-1'!L14&lt;&gt;"",'TT-1'!L14,"")</f>
        <v/>
      </c>
      <c r="BU19" s="1" t="str">
        <f>IF('TT-1'!M14&lt;&gt;"",'TT-1'!M14,"")</f>
        <v/>
      </c>
      <c r="BV19" s="1" t="str">
        <f t="shared" si="45"/>
        <v/>
      </c>
      <c r="BW19" s="262" t="str">
        <f t="shared" si="46"/>
        <v/>
      </c>
      <c r="BX19" s="1" t="str">
        <f t="shared" si="47"/>
        <v/>
      </c>
      <c r="BY19" s="1" t="str">
        <f>IF('ut3'!F14&lt;&gt;"",'ut3'!F14,"")</f>
        <v/>
      </c>
      <c r="BZ19" s="1" t="str">
        <f>IF('ut4'!F14&lt;&gt;"",'ut4'!F14,"")</f>
        <v/>
      </c>
      <c r="CA19" s="1" t="str">
        <f t="shared" si="48"/>
        <v/>
      </c>
      <c r="CB19" s="1" t="str">
        <f>IF('TT-2'!L14&lt;&gt;"",'TT-2'!L14,"")</f>
        <v/>
      </c>
      <c r="CC19" s="1" t="str">
        <f>IF('TT-2'!M14&lt;&gt;"",'TT-2'!M14,"")</f>
        <v/>
      </c>
      <c r="CD19" s="1" t="str">
        <f t="shared" si="49"/>
        <v/>
      </c>
      <c r="CE19" s="262" t="str">
        <f t="shared" si="50"/>
        <v/>
      </c>
      <c r="CF19" s="1" t="str">
        <f t="shared" si="51"/>
        <v/>
      </c>
      <c r="CG19" s="1" t="str">
        <f t="shared" si="52"/>
        <v/>
      </c>
      <c r="CH19" s="263" t="str">
        <f t="shared" si="53"/>
        <v/>
      </c>
      <c r="CI19" s="80" t="str">
        <f t="shared" si="54"/>
        <v/>
      </c>
      <c r="CJ19" s="1" t="str">
        <f t="shared" si="55"/>
        <v/>
      </c>
      <c r="CK19" s="1" t="str">
        <f t="shared" si="56"/>
        <v/>
      </c>
      <c r="CL19" s="1" t="str">
        <f t="shared" si="57"/>
        <v/>
      </c>
      <c r="CM19" s="229" t="str">
        <f>IF('ut1'!G14&lt;&gt;"",'ut1'!G14,"")</f>
        <v/>
      </c>
      <c r="CN19" s="1" t="str">
        <f>IF('ut2'!G14&lt;&gt;"",'ut2'!G14,"")</f>
        <v/>
      </c>
      <c r="CO19" s="1" t="str">
        <f t="shared" si="58"/>
        <v/>
      </c>
      <c r="CP19" s="1" t="str">
        <f>IF('TT-1'!O14&lt;&gt;"",'TT-1'!O14,"")</f>
        <v/>
      </c>
      <c r="CQ19" s="1" t="str">
        <f>IF('TT-1'!P14&lt;&gt;"",'TT-1'!P14,"")</f>
        <v/>
      </c>
      <c r="CR19" s="1" t="str">
        <f t="shared" si="59"/>
        <v/>
      </c>
      <c r="CS19" s="262" t="str">
        <f t="shared" si="60"/>
        <v/>
      </c>
      <c r="CT19" s="1" t="str">
        <f t="shared" si="61"/>
        <v/>
      </c>
      <c r="CU19" s="1" t="str">
        <f>IF('ut3'!G14&lt;&gt;"",'ut3'!G14,"")</f>
        <v/>
      </c>
      <c r="CV19" s="1" t="str">
        <f>IF('ut4'!G14&lt;&gt;"",'ut4'!G14,"")</f>
        <v/>
      </c>
      <c r="CW19" s="1" t="str">
        <f t="shared" si="62"/>
        <v/>
      </c>
      <c r="CX19" s="1" t="str">
        <f>IF('TT-2'!O14&lt;&gt;"",'TT-2'!O14,"")</f>
        <v/>
      </c>
      <c r="CY19" s="1" t="str">
        <f>IF('TT-2'!P14&lt;&gt;"",'TT-2'!P14,"")</f>
        <v/>
      </c>
      <c r="CZ19" s="1" t="str">
        <f t="shared" si="63"/>
        <v/>
      </c>
      <c r="DA19" s="1" t="str">
        <f t="shared" si="64"/>
        <v/>
      </c>
      <c r="DB19" s="1" t="str">
        <f t="shared" si="65"/>
        <v/>
      </c>
      <c r="DC19" s="1" t="str">
        <f t="shared" si="66"/>
        <v/>
      </c>
      <c r="DD19" s="263" t="str">
        <f t="shared" si="67"/>
        <v/>
      </c>
      <c r="DE19" s="80" t="str">
        <f t="shared" si="68"/>
        <v/>
      </c>
      <c r="DF19" s="1" t="str">
        <f t="shared" si="69"/>
        <v/>
      </c>
      <c r="DG19" s="1" t="str">
        <f t="shared" si="70"/>
        <v/>
      </c>
      <c r="DH19" s="1" t="str">
        <f t="shared" si="71"/>
        <v/>
      </c>
      <c r="DI19" s="229" t="str">
        <f>IF('ut1'!H14&lt;&gt;"",'ut1'!H14,"")</f>
        <v/>
      </c>
      <c r="DJ19" s="1" t="str">
        <f>IF('ut2'!H14&lt;&gt;"",'ut2'!H14,"")</f>
        <v/>
      </c>
      <c r="DK19" s="1" t="str">
        <f t="shared" si="72"/>
        <v/>
      </c>
      <c r="DL19" s="1" t="str">
        <f>IF('TT-1'!R14&lt;&gt;"",'TT-1'!R14,"")</f>
        <v/>
      </c>
      <c r="DM19" s="1" t="str">
        <f>IF('TT-1'!S14&lt;&gt;"",'TT-1'!S14,"")</f>
        <v/>
      </c>
      <c r="DN19" s="1" t="str">
        <f t="shared" si="73"/>
        <v/>
      </c>
      <c r="DO19" s="262" t="str">
        <f t="shared" si="74"/>
        <v/>
      </c>
      <c r="DP19" s="1" t="str">
        <f t="shared" si="75"/>
        <v/>
      </c>
      <c r="DQ19" s="1" t="str">
        <f>IF('ut3'!H14&lt;&gt;"",'ut3'!H14,"")</f>
        <v/>
      </c>
      <c r="DR19" s="1" t="str">
        <f>IF('ut4'!H14&lt;&gt;"",'ut4'!H14,"")</f>
        <v/>
      </c>
      <c r="DS19" s="1" t="str">
        <f t="shared" si="76"/>
        <v/>
      </c>
      <c r="DT19" s="1" t="str">
        <f>IF('TT-2'!R14&lt;&gt;"",'TT-2'!R14,"")</f>
        <v/>
      </c>
      <c r="DU19" s="1" t="str">
        <f>IF('TT-2'!S14&lt;&gt;"",'TT-2'!S14,"")</f>
        <v/>
      </c>
      <c r="DV19" s="1" t="str">
        <f t="shared" si="77"/>
        <v/>
      </c>
      <c r="DW19" s="262" t="str">
        <f t="shared" si="78"/>
        <v/>
      </c>
      <c r="DX19" s="1" t="str">
        <f t="shared" si="79"/>
        <v/>
      </c>
      <c r="DY19" s="1" t="str">
        <f t="shared" si="80"/>
        <v/>
      </c>
      <c r="DZ19" s="80" t="str">
        <f t="shared" si="81"/>
        <v/>
      </c>
      <c r="EA19" s="80" t="str">
        <f t="shared" si="82"/>
        <v/>
      </c>
      <c r="EB19" s="1" t="str">
        <f t="shared" si="83"/>
        <v/>
      </c>
      <c r="EC19" s="1" t="str">
        <f t="shared" si="84"/>
        <v/>
      </c>
      <c r="ED19" s="1" t="str">
        <f t="shared" si="85"/>
        <v/>
      </c>
      <c r="EE19" s="1">
        <f t="shared" si="86"/>
        <v>0</v>
      </c>
      <c r="EF19" s="230" t="str">
        <f t="shared" si="87"/>
        <v/>
      </c>
      <c r="EG19" s="1" t="str">
        <f t="shared" si="88"/>
        <v/>
      </c>
      <c r="EH19" s="1" t="str">
        <f t="shared" si="89"/>
        <v/>
      </c>
      <c r="EI19" s="1" t="str">
        <f>biodata!O18</f>
        <v>B</v>
      </c>
      <c r="EJ19" s="1" t="str">
        <f>biodata!T18</f>
        <v>A</v>
      </c>
      <c r="EK19" s="1"/>
      <c r="EL19" s="1"/>
      <c r="EM19" s="1" t="str">
        <f>biodata!P18</f>
        <v>A</v>
      </c>
      <c r="EN19" s="1" t="str">
        <f>biodata!U18</f>
        <v>A</v>
      </c>
      <c r="EO19" s="1" t="str">
        <f>biodata!Q18</f>
        <v>YES</v>
      </c>
      <c r="EP19" s="1" t="str">
        <f>biodata!V18</f>
        <v>YES</v>
      </c>
      <c r="EQ19" s="1" t="str">
        <f>biodata!R18</f>
        <v>A</v>
      </c>
      <c r="ER19" s="1" t="str">
        <f>biodata!W18</f>
        <v>A</v>
      </c>
      <c r="ES19" s="1" t="str">
        <f>biodata!S18</f>
        <v>A1</v>
      </c>
      <c r="ET19" s="1"/>
      <c r="EU19" s="1">
        <f>biodata!M18</f>
        <v>0</v>
      </c>
      <c r="EV19" s="1">
        <f>biodata!N18</f>
        <v>0</v>
      </c>
      <c r="EW19" s="1">
        <f>SKILL!C16</f>
        <v>0</v>
      </c>
      <c r="EX19" s="1">
        <f>SKILL!D16</f>
        <v>0</v>
      </c>
      <c r="EY19" s="1" t="str">
        <f>SKILL!E16</f>
        <v/>
      </c>
      <c r="EZ19" s="231" t="str">
        <f t="shared" si="1"/>
        <v/>
      </c>
      <c r="FA19" s="1">
        <f>SKILL!G16</f>
        <v>0</v>
      </c>
      <c r="FB19" s="1">
        <f>SKILL!H16</f>
        <v>0</v>
      </c>
      <c r="FC19" s="1" t="str">
        <f>SKILL!I16</f>
        <v/>
      </c>
      <c r="FD19" s="231" t="str">
        <f t="shared" si="2"/>
        <v/>
      </c>
      <c r="FE19" s="1" t="str">
        <f>SKILL!K16</f>
        <v/>
      </c>
      <c r="FF19" s="1" t="str">
        <f t="shared" si="90"/>
        <v/>
      </c>
      <c r="FG19" s="1">
        <f>biodata!I18</f>
        <v>0</v>
      </c>
      <c r="FH19" s="1">
        <f>biodata!J18</f>
        <v>0</v>
      </c>
      <c r="FI19" s="1">
        <f>biodata!K18</f>
        <v>0</v>
      </c>
      <c r="FJ19" s="1">
        <f>biodata!L18</f>
        <v>0</v>
      </c>
    </row>
    <row r="20" spans="1:166">
      <c r="A20" s="1">
        <f>biodata!A19</f>
        <v>11</v>
      </c>
      <c r="B20" s="1" t="str">
        <f>IF(biodata!D19&lt;&gt;"",biodata!D19,"")</f>
        <v/>
      </c>
      <c r="C20" s="1" t="str">
        <f>IF('ut1'!C15&lt;&gt;"",'ut1'!C15,"")</f>
        <v/>
      </c>
      <c r="D20" s="1" t="str">
        <f>IF('ut2'!C15&lt;&gt;"",'ut2'!C15,"")</f>
        <v/>
      </c>
      <c r="E20" s="1" t="str">
        <f t="shared" si="3"/>
        <v/>
      </c>
      <c r="F20" s="1" t="str">
        <f>IF('TT-1'!C15&lt;&gt;"",'TT-1'!C15,"")</f>
        <v/>
      </c>
      <c r="G20" s="1" t="str">
        <f>IF('TT-1'!D15&lt;&gt;"",'TT-1'!D15,"")</f>
        <v/>
      </c>
      <c r="H20" s="1" t="str">
        <f t="shared" si="4"/>
        <v/>
      </c>
      <c r="I20" s="262" t="str">
        <f t="shared" si="5"/>
        <v/>
      </c>
      <c r="J20" s="1" t="str">
        <f t="shared" si="6"/>
        <v/>
      </c>
      <c r="K20" s="1" t="str">
        <f>IF('ut3'!C15&lt;&gt;"",'ut3'!C15,"")</f>
        <v/>
      </c>
      <c r="L20" s="1" t="str">
        <f>IF('ut4'!C15&lt;&gt;"",'ut4'!C15,"")</f>
        <v/>
      </c>
      <c r="M20" s="1" t="str">
        <f t="shared" si="7"/>
        <v/>
      </c>
      <c r="N20" s="1" t="str">
        <f>IF('TT-2'!C15&lt;&gt;"",'TT-2'!C15,"")</f>
        <v/>
      </c>
      <c r="O20" s="1" t="str">
        <f>IF('TT-2'!D15&lt;&gt;"",'TT-2'!D15,"")</f>
        <v/>
      </c>
      <c r="P20" s="229" t="str">
        <f t="shared" si="8"/>
        <v/>
      </c>
      <c r="Q20" s="262" t="str">
        <f t="shared" si="9"/>
        <v/>
      </c>
      <c r="R20" s="1" t="str">
        <f t="shared" si="10"/>
        <v/>
      </c>
      <c r="S20" s="1" t="str">
        <f t="shared" si="11"/>
        <v/>
      </c>
      <c r="T20" s="263" t="str">
        <f t="shared" si="12"/>
        <v/>
      </c>
      <c r="U20" s="80" t="str">
        <f t="shared" si="13"/>
        <v/>
      </c>
      <c r="V20" s="1" t="str">
        <f t="shared" si="14"/>
        <v/>
      </c>
      <c r="W20" s="1" t="str">
        <f t="shared" si="15"/>
        <v/>
      </c>
      <c r="X20" s="1" t="str">
        <f t="shared" si="16"/>
        <v/>
      </c>
      <c r="Y20" s="229" t="str">
        <f>IF('ut1'!D15&lt;&gt;"",'ut1'!D15,"")</f>
        <v/>
      </c>
      <c r="Z20" s="1" t="str">
        <f>IF('ut2'!D15&lt;&gt;"",'ut2'!D15,"")</f>
        <v/>
      </c>
      <c r="AA20" s="1" t="str">
        <f t="shared" si="17"/>
        <v/>
      </c>
      <c r="AB20" s="1" t="str">
        <f>IF('TT-1'!F15&lt;&gt;"",'TT-1'!F15,"")</f>
        <v/>
      </c>
      <c r="AC20" s="1" t="str">
        <f>IF('TT-1'!G15&lt;&gt;"",'TT-1'!G15,"")</f>
        <v/>
      </c>
      <c r="AD20" s="1" t="str">
        <f t="shared" si="18"/>
        <v/>
      </c>
      <c r="AE20" s="262" t="str">
        <f t="shared" si="19"/>
        <v/>
      </c>
      <c r="AF20" s="1" t="str">
        <f t="shared" si="0"/>
        <v/>
      </c>
      <c r="AG20" s="1" t="str">
        <f>IF('ut3'!D15&lt;&gt;"",'ut3'!D15,"")</f>
        <v/>
      </c>
      <c r="AH20" s="1" t="str">
        <f>IF('ut4'!D15&lt;&gt;"",'ut4'!D15,"")</f>
        <v/>
      </c>
      <c r="AI20" s="1" t="str">
        <f t="shared" si="20"/>
        <v/>
      </c>
      <c r="AJ20" s="1" t="str">
        <f>IF('TT-2'!F15&lt;&gt;"",'TT-2'!F15,"")</f>
        <v/>
      </c>
      <c r="AK20" s="1" t="str">
        <f>IF('TT-2'!G15&lt;&gt;"",'TT-2'!G15,"")</f>
        <v/>
      </c>
      <c r="AL20" s="1" t="str">
        <f t="shared" si="21"/>
        <v/>
      </c>
      <c r="AM20" s="262" t="str">
        <f t="shared" si="22"/>
        <v/>
      </c>
      <c r="AN20" s="1" t="str">
        <f t="shared" si="23"/>
        <v/>
      </c>
      <c r="AO20" s="1" t="str">
        <f t="shared" si="24"/>
        <v/>
      </c>
      <c r="AP20" s="263" t="str">
        <f t="shared" si="25"/>
        <v/>
      </c>
      <c r="AQ20" s="80" t="str">
        <f t="shared" si="26"/>
        <v/>
      </c>
      <c r="AR20" s="1" t="str">
        <f t="shared" si="27"/>
        <v/>
      </c>
      <c r="AS20" s="1" t="str">
        <f t="shared" si="28"/>
        <v/>
      </c>
      <c r="AT20" s="1" t="str">
        <f t="shared" si="29"/>
        <v/>
      </c>
      <c r="AU20" s="229" t="str">
        <f>IF('ut1'!E15&lt;&gt;"",'ut1'!E15,"")</f>
        <v/>
      </c>
      <c r="AV20" s="1" t="str">
        <f>IF('ut2'!E15&lt;&gt;"",'ut2'!E15,"")</f>
        <v/>
      </c>
      <c r="AW20" s="1" t="str">
        <f t="shared" si="30"/>
        <v/>
      </c>
      <c r="AX20" s="1" t="str">
        <f>IF('TT-1'!I15&lt;&gt;"",'TT-1'!I15,"")</f>
        <v/>
      </c>
      <c r="AY20" s="1" t="str">
        <f>IF('TT-1'!J15&lt;&gt;"",'TT-1'!J15,"")</f>
        <v/>
      </c>
      <c r="AZ20" s="1" t="str">
        <f t="shared" si="31"/>
        <v/>
      </c>
      <c r="BA20" s="262" t="str">
        <f t="shared" si="32"/>
        <v/>
      </c>
      <c r="BB20" s="1" t="str">
        <f t="shared" si="33"/>
        <v/>
      </c>
      <c r="BC20" s="1" t="str">
        <f>IF('ut3'!E15&lt;&gt;"",'ut3'!E15,"")</f>
        <v/>
      </c>
      <c r="BD20" s="1" t="str">
        <f>IF('ut4'!E15&lt;&gt;"",'ut4'!E15,"")</f>
        <v/>
      </c>
      <c r="BE20" s="1" t="str">
        <f t="shared" si="34"/>
        <v/>
      </c>
      <c r="BF20" s="1" t="str">
        <f>IF('TT-2'!I15&lt;&gt;"",'TT-2'!I15,"")</f>
        <v/>
      </c>
      <c r="BG20" s="1" t="str">
        <f>IF('TT-2'!J15&lt;&gt;"",'TT-2'!J15,"")</f>
        <v/>
      </c>
      <c r="BH20" s="1" t="str">
        <f t="shared" si="35"/>
        <v/>
      </c>
      <c r="BI20" s="262" t="str">
        <f t="shared" si="36"/>
        <v/>
      </c>
      <c r="BJ20" s="1" t="str">
        <f t="shared" si="37"/>
        <v/>
      </c>
      <c r="BK20" s="1" t="str">
        <f t="shared" si="38"/>
        <v/>
      </c>
      <c r="BL20" s="263" t="str">
        <f t="shared" si="39"/>
        <v/>
      </c>
      <c r="BM20" s="80" t="str">
        <f t="shared" si="40"/>
        <v/>
      </c>
      <c r="BN20" s="1" t="str">
        <f t="shared" si="41"/>
        <v/>
      </c>
      <c r="BO20" s="1" t="str">
        <f t="shared" si="42"/>
        <v/>
      </c>
      <c r="BP20" s="1" t="str">
        <f t="shared" si="43"/>
        <v/>
      </c>
      <c r="BQ20" s="1" t="str">
        <f>IF('ut1'!F15&lt;&gt;"",'ut1'!F15,"")</f>
        <v/>
      </c>
      <c r="BR20" s="1" t="str">
        <f>IF('ut2'!F15&lt;&gt;"",'ut2'!F15,"")</f>
        <v/>
      </c>
      <c r="BS20" s="1" t="str">
        <f t="shared" si="44"/>
        <v/>
      </c>
      <c r="BT20" s="1" t="str">
        <f>IF('TT-1'!L15&lt;&gt;"",'TT-1'!L15,"")</f>
        <v/>
      </c>
      <c r="BU20" s="1" t="str">
        <f>IF('TT-1'!M15&lt;&gt;"",'TT-1'!M15,"")</f>
        <v/>
      </c>
      <c r="BV20" s="1" t="str">
        <f t="shared" si="45"/>
        <v/>
      </c>
      <c r="BW20" s="262" t="str">
        <f t="shared" si="46"/>
        <v/>
      </c>
      <c r="BX20" s="1" t="str">
        <f t="shared" si="47"/>
        <v/>
      </c>
      <c r="BY20" s="1" t="str">
        <f>IF('ut3'!F15&lt;&gt;"",'ut3'!F15,"")</f>
        <v/>
      </c>
      <c r="BZ20" s="1" t="str">
        <f>IF('ut4'!F15&lt;&gt;"",'ut4'!F15,"")</f>
        <v/>
      </c>
      <c r="CA20" s="1" t="str">
        <f t="shared" si="48"/>
        <v/>
      </c>
      <c r="CB20" s="1" t="str">
        <f>IF('TT-2'!L15&lt;&gt;"",'TT-2'!L15,"")</f>
        <v/>
      </c>
      <c r="CC20" s="1" t="str">
        <f>IF('TT-2'!M15&lt;&gt;"",'TT-2'!M15,"")</f>
        <v/>
      </c>
      <c r="CD20" s="1" t="str">
        <f t="shared" si="49"/>
        <v/>
      </c>
      <c r="CE20" s="262" t="str">
        <f t="shared" si="50"/>
        <v/>
      </c>
      <c r="CF20" s="1" t="str">
        <f t="shared" si="51"/>
        <v/>
      </c>
      <c r="CG20" s="1" t="str">
        <f t="shared" si="52"/>
        <v/>
      </c>
      <c r="CH20" s="263" t="str">
        <f t="shared" si="53"/>
        <v/>
      </c>
      <c r="CI20" s="80" t="str">
        <f t="shared" si="54"/>
        <v/>
      </c>
      <c r="CJ20" s="1" t="str">
        <f t="shared" si="55"/>
        <v/>
      </c>
      <c r="CK20" s="1" t="str">
        <f t="shared" si="56"/>
        <v/>
      </c>
      <c r="CL20" s="1" t="str">
        <f t="shared" si="57"/>
        <v/>
      </c>
      <c r="CM20" s="229" t="str">
        <f>IF('ut1'!G15&lt;&gt;"",'ut1'!G15,"")</f>
        <v/>
      </c>
      <c r="CN20" s="1" t="str">
        <f>IF('ut2'!G15&lt;&gt;"",'ut2'!G15,"")</f>
        <v/>
      </c>
      <c r="CO20" s="1" t="str">
        <f t="shared" si="58"/>
        <v/>
      </c>
      <c r="CP20" s="1" t="str">
        <f>IF('TT-1'!O15&lt;&gt;"",'TT-1'!O15,"")</f>
        <v/>
      </c>
      <c r="CQ20" s="1" t="str">
        <f>IF('TT-1'!P15&lt;&gt;"",'TT-1'!P15,"")</f>
        <v/>
      </c>
      <c r="CR20" s="1" t="str">
        <f t="shared" si="59"/>
        <v/>
      </c>
      <c r="CS20" s="262" t="str">
        <f t="shared" si="60"/>
        <v/>
      </c>
      <c r="CT20" s="1" t="str">
        <f t="shared" si="61"/>
        <v/>
      </c>
      <c r="CU20" s="1" t="str">
        <f>IF('ut3'!G15&lt;&gt;"",'ut3'!G15,"")</f>
        <v/>
      </c>
      <c r="CV20" s="1" t="str">
        <f>IF('ut4'!G15&lt;&gt;"",'ut4'!G15,"")</f>
        <v/>
      </c>
      <c r="CW20" s="1" t="str">
        <f t="shared" si="62"/>
        <v/>
      </c>
      <c r="CX20" s="1" t="str">
        <f>IF('TT-2'!O15&lt;&gt;"",'TT-2'!O15,"")</f>
        <v/>
      </c>
      <c r="CY20" s="1" t="str">
        <f>IF('TT-2'!P15&lt;&gt;"",'TT-2'!P15,"")</f>
        <v/>
      </c>
      <c r="CZ20" s="1" t="str">
        <f t="shared" si="63"/>
        <v/>
      </c>
      <c r="DA20" s="1" t="str">
        <f t="shared" si="64"/>
        <v/>
      </c>
      <c r="DB20" s="1" t="str">
        <f t="shared" si="65"/>
        <v/>
      </c>
      <c r="DC20" s="1" t="str">
        <f t="shared" si="66"/>
        <v/>
      </c>
      <c r="DD20" s="263" t="str">
        <f t="shared" si="67"/>
        <v/>
      </c>
      <c r="DE20" s="80" t="str">
        <f t="shared" si="68"/>
        <v/>
      </c>
      <c r="DF20" s="1" t="str">
        <f t="shared" si="69"/>
        <v/>
      </c>
      <c r="DG20" s="1" t="str">
        <f t="shared" si="70"/>
        <v/>
      </c>
      <c r="DH20" s="1" t="str">
        <f t="shared" si="71"/>
        <v/>
      </c>
      <c r="DI20" s="229" t="str">
        <f>IF('ut1'!H15&lt;&gt;"",'ut1'!H15,"")</f>
        <v/>
      </c>
      <c r="DJ20" s="1" t="str">
        <f>IF('ut2'!H15&lt;&gt;"",'ut2'!H15,"")</f>
        <v/>
      </c>
      <c r="DK20" s="1" t="str">
        <f t="shared" si="72"/>
        <v/>
      </c>
      <c r="DL20" s="1" t="str">
        <f>IF('TT-1'!R15&lt;&gt;"",'TT-1'!R15,"")</f>
        <v/>
      </c>
      <c r="DM20" s="1" t="str">
        <f>IF('TT-1'!S15&lt;&gt;"",'TT-1'!S15,"")</f>
        <v/>
      </c>
      <c r="DN20" s="1" t="str">
        <f t="shared" si="73"/>
        <v/>
      </c>
      <c r="DO20" s="262" t="str">
        <f t="shared" si="74"/>
        <v/>
      </c>
      <c r="DP20" s="1" t="str">
        <f t="shared" si="75"/>
        <v/>
      </c>
      <c r="DQ20" s="1" t="str">
        <f>IF('ut3'!H15&lt;&gt;"",'ut3'!H15,"")</f>
        <v/>
      </c>
      <c r="DR20" s="1" t="str">
        <f>IF('ut4'!H15&lt;&gt;"",'ut4'!H15,"")</f>
        <v/>
      </c>
      <c r="DS20" s="1" t="str">
        <f t="shared" si="76"/>
        <v/>
      </c>
      <c r="DT20" s="1" t="str">
        <f>IF('TT-2'!R15&lt;&gt;"",'TT-2'!R15,"")</f>
        <v/>
      </c>
      <c r="DU20" s="1" t="str">
        <f>IF('TT-2'!S15&lt;&gt;"",'TT-2'!S15,"")</f>
        <v/>
      </c>
      <c r="DV20" s="1" t="str">
        <f t="shared" si="77"/>
        <v/>
      </c>
      <c r="DW20" s="262" t="str">
        <f t="shared" si="78"/>
        <v/>
      </c>
      <c r="DX20" s="1" t="str">
        <f t="shared" si="79"/>
        <v/>
      </c>
      <c r="DY20" s="1" t="str">
        <f t="shared" si="80"/>
        <v/>
      </c>
      <c r="DZ20" s="80" t="str">
        <f t="shared" si="81"/>
        <v/>
      </c>
      <c r="EA20" s="80" t="str">
        <f t="shared" si="82"/>
        <v/>
      </c>
      <c r="EB20" s="1" t="str">
        <f t="shared" si="83"/>
        <v/>
      </c>
      <c r="EC20" s="1" t="str">
        <f t="shared" si="84"/>
        <v/>
      </c>
      <c r="ED20" s="1" t="str">
        <f t="shared" si="85"/>
        <v/>
      </c>
      <c r="EE20" s="1">
        <f t="shared" si="86"/>
        <v>0</v>
      </c>
      <c r="EF20" s="230" t="str">
        <f t="shared" si="87"/>
        <v/>
      </c>
      <c r="EG20" s="1" t="str">
        <f t="shared" si="88"/>
        <v/>
      </c>
      <c r="EH20" s="1" t="str">
        <f t="shared" si="89"/>
        <v/>
      </c>
      <c r="EI20" s="1" t="str">
        <f>biodata!O19</f>
        <v>A</v>
      </c>
      <c r="EJ20" s="1" t="str">
        <f>biodata!T19</f>
        <v>A</v>
      </c>
      <c r="EK20" s="1"/>
      <c r="EL20" s="1"/>
      <c r="EM20" s="1" t="str">
        <f>biodata!P19</f>
        <v>A</v>
      </c>
      <c r="EN20" s="1" t="str">
        <f>biodata!U19</f>
        <v>A</v>
      </c>
      <c r="EO20" s="1" t="str">
        <f>biodata!Q19</f>
        <v>YES</v>
      </c>
      <c r="EP20" s="1" t="str">
        <f>biodata!V19</f>
        <v>YES</v>
      </c>
      <c r="EQ20" s="1" t="str">
        <f>biodata!R19</f>
        <v>A</v>
      </c>
      <c r="ER20" s="1" t="str">
        <f>biodata!W19</f>
        <v>A</v>
      </c>
      <c r="ES20" s="1" t="str">
        <f>biodata!S19</f>
        <v>A1</v>
      </c>
      <c r="ET20" s="1"/>
      <c r="EU20" s="1">
        <f>biodata!M19</f>
        <v>0</v>
      </c>
      <c r="EV20" s="1">
        <f>biodata!N19</f>
        <v>0</v>
      </c>
      <c r="EW20" s="1">
        <f>SKILL!C17</f>
        <v>0</v>
      </c>
      <c r="EX20" s="1">
        <f>SKILL!D17</f>
        <v>0</v>
      </c>
      <c r="EY20" s="1" t="str">
        <f>SKILL!E17</f>
        <v/>
      </c>
      <c r="EZ20" s="231" t="str">
        <f t="shared" si="1"/>
        <v/>
      </c>
      <c r="FA20" s="1">
        <f>SKILL!G17</f>
        <v>0</v>
      </c>
      <c r="FB20" s="1">
        <f>SKILL!H17</f>
        <v>0</v>
      </c>
      <c r="FC20" s="1" t="str">
        <f>SKILL!I17</f>
        <v/>
      </c>
      <c r="FD20" s="231" t="str">
        <f t="shared" si="2"/>
        <v/>
      </c>
      <c r="FE20" s="1" t="str">
        <f>SKILL!K17</f>
        <v/>
      </c>
      <c r="FF20" s="1" t="str">
        <f t="shared" si="90"/>
        <v/>
      </c>
      <c r="FG20" s="1">
        <f>biodata!I19</f>
        <v>0</v>
      </c>
      <c r="FH20" s="1">
        <f>biodata!J19</f>
        <v>0</v>
      </c>
      <c r="FI20" s="1">
        <f>biodata!K19</f>
        <v>0</v>
      </c>
      <c r="FJ20" s="1">
        <f>biodata!L19</f>
        <v>0</v>
      </c>
    </row>
    <row r="21" spans="1:166">
      <c r="A21" s="1">
        <f>biodata!A20</f>
        <v>12</v>
      </c>
      <c r="B21" s="1" t="str">
        <f>IF(biodata!D20&lt;&gt;"",biodata!D20,"")</f>
        <v/>
      </c>
      <c r="C21" s="1" t="str">
        <f>IF('ut1'!C16&lt;&gt;"",'ut1'!C16,"")</f>
        <v/>
      </c>
      <c r="D21" s="1" t="str">
        <f>IF('ut2'!C16&lt;&gt;"",'ut2'!C16,"")</f>
        <v/>
      </c>
      <c r="E21" s="1" t="str">
        <f t="shared" si="3"/>
        <v/>
      </c>
      <c r="F21" s="1" t="str">
        <f>IF('TT-1'!C16&lt;&gt;"",'TT-1'!C16,"")</f>
        <v/>
      </c>
      <c r="G21" s="1" t="str">
        <f>IF('TT-1'!D16&lt;&gt;"",'TT-1'!D16,"")</f>
        <v/>
      </c>
      <c r="H21" s="1" t="str">
        <f t="shared" si="4"/>
        <v/>
      </c>
      <c r="I21" s="262" t="str">
        <f t="shared" si="5"/>
        <v/>
      </c>
      <c r="J21" s="1" t="str">
        <f t="shared" si="6"/>
        <v/>
      </c>
      <c r="K21" s="1" t="str">
        <f>IF('ut3'!C16&lt;&gt;"",'ut3'!C16,"")</f>
        <v/>
      </c>
      <c r="L21" s="1" t="str">
        <f>IF('ut4'!C16&lt;&gt;"",'ut4'!C16,"")</f>
        <v/>
      </c>
      <c r="M21" s="1" t="str">
        <f t="shared" si="7"/>
        <v/>
      </c>
      <c r="N21" s="1" t="str">
        <f>IF('TT-2'!C16&lt;&gt;"",'TT-2'!C16,"")</f>
        <v/>
      </c>
      <c r="O21" s="1" t="str">
        <f>IF('TT-2'!D16&lt;&gt;"",'TT-2'!D16,"")</f>
        <v/>
      </c>
      <c r="P21" s="229" t="str">
        <f t="shared" si="8"/>
        <v/>
      </c>
      <c r="Q21" s="262" t="str">
        <f t="shared" si="9"/>
        <v/>
      </c>
      <c r="R21" s="1" t="str">
        <f t="shared" si="10"/>
        <v/>
      </c>
      <c r="S21" s="1" t="str">
        <f t="shared" si="11"/>
        <v/>
      </c>
      <c r="T21" s="263" t="str">
        <f t="shared" si="12"/>
        <v/>
      </c>
      <c r="U21" s="80" t="str">
        <f t="shared" si="13"/>
        <v/>
      </c>
      <c r="V21" s="1" t="str">
        <f t="shared" si="14"/>
        <v/>
      </c>
      <c r="W21" s="1" t="str">
        <f t="shared" si="15"/>
        <v/>
      </c>
      <c r="X21" s="1" t="str">
        <f t="shared" si="16"/>
        <v/>
      </c>
      <c r="Y21" s="229" t="str">
        <f>IF('ut1'!D16&lt;&gt;"",'ut1'!D16,"")</f>
        <v/>
      </c>
      <c r="Z21" s="1" t="str">
        <f>IF('ut2'!D16&lt;&gt;"",'ut2'!D16,"")</f>
        <v/>
      </c>
      <c r="AA21" s="1" t="str">
        <f t="shared" si="17"/>
        <v/>
      </c>
      <c r="AB21" s="1" t="str">
        <f>IF('TT-1'!F16&lt;&gt;"",'TT-1'!F16,"")</f>
        <v/>
      </c>
      <c r="AC21" s="1" t="str">
        <f>IF('TT-1'!G16&lt;&gt;"",'TT-1'!G16,"")</f>
        <v/>
      </c>
      <c r="AD21" s="1" t="str">
        <f t="shared" si="18"/>
        <v/>
      </c>
      <c r="AE21" s="262" t="str">
        <f t="shared" si="19"/>
        <v/>
      </c>
      <c r="AF21" s="1" t="str">
        <f t="shared" si="0"/>
        <v/>
      </c>
      <c r="AG21" s="1" t="str">
        <f>IF('ut3'!D16&lt;&gt;"",'ut3'!D16,"")</f>
        <v/>
      </c>
      <c r="AH21" s="1" t="str">
        <f>IF('ut4'!D16&lt;&gt;"",'ut4'!D16,"")</f>
        <v/>
      </c>
      <c r="AI21" s="1" t="str">
        <f t="shared" si="20"/>
        <v/>
      </c>
      <c r="AJ21" s="1" t="str">
        <f>IF('TT-2'!F16&lt;&gt;"",'TT-2'!F16,"")</f>
        <v/>
      </c>
      <c r="AK21" s="1" t="str">
        <f>IF('TT-2'!G16&lt;&gt;"",'TT-2'!G16,"")</f>
        <v/>
      </c>
      <c r="AL21" s="1" t="str">
        <f t="shared" si="21"/>
        <v/>
      </c>
      <c r="AM21" s="262" t="str">
        <f t="shared" si="22"/>
        <v/>
      </c>
      <c r="AN21" s="1" t="str">
        <f t="shared" si="23"/>
        <v/>
      </c>
      <c r="AO21" s="1" t="str">
        <f t="shared" si="24"/>
        <v/>
      </c>
      <c r="AP21" s="263" t="str">
        <f t="shared" si="25"/>
        <v/>
      </c>
      <c r="AQ21" s="80" t="str">
        <f t="shared" si="26"/>
        <v/>
      </c>
      <c r="AR21" s="1" t="str">
        <f t="shared" si="27"/>
        <v/>
      </c>
      <c r="AS21" s="1" t="str">
        <f t="shared" si="28"/>
        <v/>
      </c>
      <c r="AT21" s="1" t="str">
        <f t="shared" si="29"/>
        <v/>
      </c>
      <c r="AU21" s="229" t="str">
        <f>IF('ut1'!E16&lt;&gt;"",'ut1'!E16,"")</f>
        <v/>
      </c>
      <c r="AV21" s="1" t="str">
        <f>IF('ut2'!E16&lt;&gt;"",'ut2'!E16,"")</f>
        <v/>
      </c>
      <c r="AW21" s="1" t="str">
        <f t="shared" si="30"/>
        <v/>
      </c>
      <c r="AX21" s="1" t="str">
        <f>IF('TT-1'!I16&lt;&gt;"",'TT-1'!I16,"")</f>
        <v/>
      </c>
      <c r="AY21" s="1" t="str">
        <f>IF('TT-1'!J16&lt;&gt;"",'TT-1'!J16,"")</f>
        <v/>
      </c>
      <c r="AZ21" s="1" t="str">
        <f t="shared" si="31"/>
        <v/>
      </c>
      <c r="BA21" s="262" t="str">
        <f t="shared" si="32"/>
        <v/>
      </c>
      <c r="BB21" s="1" t="str">
        <f t="shared" si="33"/>
        <v/>
      </c>
      <c r="BC21" s="1" t="str">
        <f>IF('ut3'!E16&lt;&gt;"",'ut3'!E16,"")</f>
        <v/>
      </c>
      <c r="BD21" s="1" t="str">
        <f>IF('ut4'!E16&lt;&gt;"",'ut4'!E16,"")</f>
        <v/>
      </c>
      <c r="BE21" s="1" t="str">
        <f t="shared" si="34"/>
        <v/>
      </c>
      <c r="BF21" s="1" t="str">
        <f>IF('TT-2'!I16&lt;&gt;"",'TT-2'!I16,"")</f>
        <v/>
      </c>
      <c r="BG21" s="1" t="str">
        <f>IF('TT-2'!J16&lt;&gt;"",'TT-2'!J16,"")</f>
        <v/>
      </c>
      <c r="BH21" s="1" t="str">
        <f t="shared" si="35"/>
        <v/>
      </c>
      <c r="BI21" s="262" t="str">
        <f t="shared" si="36"/>
        <v/>
      </c>
      <c r="BJ21" s="1" t="str">
        <f t="shared" si="37"/>
        <v/>
      </c>
      <c r="BK21" s="1" t="str">
        <f t="shared" si="38"/>
        <v/>
      </c>
      <c r="BL21" s="263" t="str">
        <f t="shared" si="39"/>
        <v/>
      </c>
      <c r="BM21" s="80" t="str">
        <f t="shared" si="40"/>
        <v/>
      </c>
      <c r="BN21" s="1" t="str">
        <f t="shared" si="41"/>
        <v/>
      </c>
      <c r="BO21" s="1" t="str">
        <f t="shared" si="42"/>
        <v/>
      </c>
      <c r="BP21" s="1" t="str">
        <f t="shared" si="43"/>
        <v/>
      </c>
      <c r="BQ21" s="1" t="str">
        <f>IF('ut1'!F16&lt;&gt;"",'ut1'!F16,"")</f>
        <v/>
      </c>
      <c r="BR21" s="1" t="str">
        <f>IF('ut2'!F16&lt;&gt;"",'ut2'!F16,"")</f>
        <v/>
      </c>
      <c r="BS21" s="1" t="str">
        <f t="shared" si="44"/>
        <v/>
      </c>
      <c r="BT21" s="1" t="str">
        <f>IF('TT-1'!L16&lt;&gt;"",'TT-1'!L16,"")</f>
        <v/>
      </c>
      <c r="BU21" s="1" t="str">
        <f>IF('TT-1'!M16&lt;&gt;"",'TT-1'!M16,"")</f>
        <v/>
      </c>
      <c r="BV21" s="1" t="str">
        <f t="shared" si="45"/>
        <v/>
      </c>
      <c r="BW21" s="262" t="str">
        <f t="shared" si="46"/>
        <v/>
      </c>
      <c r="BX21" s="1" t="str">
        <f t="shared" si="47"/>
        <v/>
      </c>
      <c r="BY21" s="1" t="str">
        <f>IF('ut3'!F16&lt;&gt;"",'ut3'!F16,"")</f>
        <v/>
      </c>
      <c r="BZ21" s="1" t="str">
        <f>IF('ut4'!F16&lt;&gt;"",'ut4'!F16,"")</f>
        <v/>
      </c>
      <c r="CA21" s="1" t="str">
        <f t="shared" si="48"/>
        <v/>
      </c>
      <c r="CB21" s="1" t="str">
        <f>IF('TT-2'!L16&lt;&gt;"",'TT-2'!L16,"")</f>
        <v/>
      </c>
      <c r="CC21" s="1" t="str">
        <f>IF('TT-2'!M16&lt;&gt;"",'TT-2'!M16,"")</f>
        <v/>
      </c>
      <c r="CD21" s="1" t="str">
        <f t="shared" si="49"/>
        <v/>
      </c>
      <c r="CE21" s="262" t="str">
        <f t="shared" si="50"/>
        <v/>
      </c>
      <c r="CF21" s="1" t="str">
        <f t="shared" si="51"/>
        <v/>
      </c>
      <c r="CG21" s="1" t="str">
        <f t="shared" si="52"/>
        <v/>
      </c>
      <c r="CH21" s="263" t="str">
        <f t="shared" si="53"/>
        <v/>
      </c>
      <c r="CI21" s="80" t="str">
        <f t="shared" si="54"/>
        <v/>
      </c>
      <c r="CJ21" s="1" t="str">
        <f t="shared" si="55"/>
        <v/>
      </c>
      <c r="CK21" s="1" t="str">
        <f t="shared" si="56"/>
        <v/>
      </c>
      <c r="CL21" s="1" t="str">
        <f t="shared" si="57"/>
        <v/>
      </c>
      <c r="CM21" s="229" t="str">
        <f>IF('ut1'!G16&lt;&gt;"",'ut1'!G16,"")</f>
        <v/>
      </c>
      <c r="CN21" s="1" t="str">
        <f>IF('ut2'!G16&lt;&gt;"",'ut2'!G16,"")</f>
        <v/>
      </c>
      <c r="CO21" s="1" t="str">
        <f t="shared" si="58"/>
        <v/>
      </c>
      <c r="CP21" s="1" t="str">
        <f>IF('TT-1'!O16&lt;&gt;"",'TT-1'!O16,"")</f>
        <v/>
      </c>
      <c r="CQ21" s="1" t="str">
        <f>IF('TT-1'!P16&lt;&gt;"",'TT-1'!P16,"")</f>
        <v/>
      </c>
      <c r="CR21" s="1" t="str">
        <f t="shared" si="59"/>
        <v/>
      </c>
      <c r="CS21" s="262" t="str">
        <f t="shared" si="60"/>
        <v/>
      </c>
      <c r="CT21" s="1" t="str">
        <f t="shared" si="61"/>
        <v/>
      </c>
      <c r="CU21" s="1" t="str">
        <f>IF('ut3'!G16&lt;&gt;"",'ut3'!G16,"")</f>
        <v/>
      </c>
      <c r="CV21" s="1" t="str">
        <f>IF('ut4'!G16&lt;&gt;"",'ut4'!G16,"")</f>
        <v/>
      </c>
      <c r="CW21" s="1" t="str">
        <f t="shared" si="62"/>
        <v/>
      </c>
      <c r="CX21" s="1" t="str">
        <f>IF('TT-2'!O16&lt;&gt;"",'TT-2'!O16,"")</f>
        <v/>
      </c>
      <c r="CY21" s="1" t="str">
        <f>IF('TT-2'!P16&lt;&gt;"",'TT-2'!P16,"")</f>
        <v/>
      </c>
      <c r="CZ21" s="1" t="str">
        <f t="shared" si="63"/>
        <v/>
      </c>
      <c r="DA21" s="1" t="str">
        <f t="shared" si="64"/>
        <v/>
      </c>
      <c r="DB21" s="1" t="str">
        <f t="shared" si="65"/>
        <v/>
      </c>
      <c r="DC21" s="1" t="str">
        <f t="shared" si="66"/>
        <v/>
      </c>
      <c r="DD21" s="263" t="str">
        <f t="shared" si="67"/>
        <v/>
      </c>
      <c r="DE21" s="80" t="str">
        <f t="shared" si="68"/>
        <v/>
      </c>
      <c r="DF21" s="1" t="str">
        <f t="shared" si="69"/>
        <v/>
      </c>
      <c r="DG21" s="1" t="str">
        <f t="shared" si="70"/>
        <v/>
      </c>
      <c r="DH21" s="1" t="str">
        <f t="shared" si="71"/>
        <v/>
      </c>
      <c r="DI21" s="229" t="str">
        <f>IF('ut1'!H16&lt;&gt;"",'ut1'!H16,"")</f>
        <v/>
      </c>
      <c r="DJ21" s="1" t="str">
        <f>IF('ut2'!H16&lt;&gt;"",'ut2'!H16,"")</f>
        <v/>
      </c>
      <c r="DK21" s="1" t="str">
        <f t="shared" si="72"/>
        <v/>
      </c>
      <c r="DL21" s="1" t="str">
        <f>IF('TT-1'!R16&lt;&gt;"",'TT-1'!R16,"")</f>
        <v/>
      </c>
      <c r="DM21" s="1" t="str">
        <f>IF('TT-1'!S16&lt;&gt;"",'TT-1'!S16,"")</f>
        <v/>
      </c>
      <c r="DN21" s="1" t="str">
        <f t="shared" si="73"/>
        <v/>
      </c>
      <c r="DO21" s="262" t="str">
        <f t="shared" si="74"/>
        <v/>
      </c>
      <c r="DP21" s="1" t="str">
        <f t="shared" si="75"/>
        <v/>
      </c>
      <c r="DQ21" s="1" t="str">
        <f>IF('ut3'!H16&lt;&gt;"",'ut3'!H16,"")</f>
        <v/>
      </c>
      <c r="DR21" s="1" t="str">
        <f>IF('ut4'!H16&lt;&gt;"",'ut4'!H16,"")</f>
        <v/>
      </c>
      <c r="DS21" s="1" t="str">
        <f t="shared" si="76"/>
        <v/>
      </c>
      <c r="DT21" s="1" t="str">
        <f>IF('TT-2'!R16&lt;&gt;"",'TT-2'!R16,"")</f>
        <v/>
      </c>
      <c r="DU21" s="1" t="str">
        <f>IF('TT-2'!S16&lt;&gt;"",'TT-2'!S16,"")</f>
        <v/>
      </c>
      <c r="DV21" s="1" t="str">
        <f t="shared" si="77"/>
        <v/>
      </c>
      <c r="DW21" s="262" t="str">
        <f t="shared" si="78"/>
        <v/>
      </c>
      <c r="DX21" s="1" t="str">
        <f t="shared" si="79"/>
        <v/>
      </c>
      <c r="DY21" s="1" t="str">
        <f t="shared" si="80"/>
        <v/>
      </c>
      <c r="DZ21" s="80" t="str">
        <f t="shared" si="81"/>
        <v/>
      </c>
      <c r="EA21" s="80" t="str">
        <f t="shared" si="82"/>
        <v/>
      </c>
      <c r="EB21" s="1" t="str">
        <f t="shared" si="83"/>
        <v/>
      </c>
      <c r="EC21" s="1" t="str">
        <f t="shared" si="84"/>
        <v/>
      </c>
      <c r="ED21" s="1" t="str">
        <f t="shared" si="85"/>
        <v/>
      </c>
      <c r="EE21" s="1">
        <f t="shared" si="86"/>
        <v>0</v>
      </c>
      <c r="EF21" s="230" t="str">
        <f t="shared" si="87"/>
        <v/>
      </c>
      <c r="EG21" s="1" t="str">
        <f t="shared" si="88"/>
        <v/>
      </c>
      <c r="EH21" s="1" t="str">
        <f t="shared" si="89"/>
        <v/>
      </c>
      <c r="EI21" s="1" t="str">
        <f>biodata!O20</f>
        <v>A</v>
      </c>
      <c r="EJ21" s="1" t="str">
        <f>biodata!T20</f>
        <v>A</v>
      </c>
      <c r="EK21" s="1"/>
      <c r="EL21" s="1"/>
      <c r="EM21" s="1" t="str">
        <f>biodata!P20</f>
        <v>A</v>
      </c>
      <c r="EN21" s="1" t="str">
        <f>biodata!U20</f>
        <v>A</v>
      </c>
      <c r="EO21" s="1" t="str">
        <f>biodata!Q20</f>
        <v>YES</v>
      </c>
      <c r="EP21" s="1" t="str">
        <f>biodata!V20</f>
        <v>YES</v>
      </c>
      <c r="EQ21" s="1" t="str">
        <f>biodata!R20</f>
        <v>A</v>
      </c>
      <c r="ER21" s="1" t="str">
        <f>biodata!W20</f>
        <v>A</v>
      </c>
      <c r="ES21" s="1" t="str">
        <f>biodata!S20</f>
        <v>A1</v>
      </c>
      <c r="ET21" s="1"/>
      <c r="EU21" s="1">
        <f>biodata!M20</f>
        <v>0</v>
      </c>
      <c r="EV21" s="1">
        <f>biodata!N20</f>
        <v>0</v>
      </c>
      <c r="EW21" s="1">
        <f>SKILL!C18</f>
        <v>0</v>
      </c>
      <c r="EX21" s="1">
        <f>SKILL!D18</f>
        <v>0</v>
      </c>
      <c r="EY21" s="1" t="str">
        <f>SKILL!E18</f>
        <v/>
      </c>
      <c r="EZ21" s="231" t="str">
        <f t="shared" si="1"/>
        <v/>
      </c>
      <c r="FA21" s="1">
        <f>SKILL!G18</f>
        <v>0</v>
      </c>
      <c r="FB21" s="1">
        <f>SKILL!H18</f>
        <v>0</v>
      </c>
      <c r="FC21" s="1" t="str">
        <f>SKILL!I18</f>
        <v/>
      </c>
      <c r="FD21" s="231" t="str">
        <f t="shared" si="2"/>
        <v/>
      </c>
      <c r="FE21" s="1" t="str">
        <f>SKILL!K18</f>
        <v/>
      </c>
      <c r="FF21" s="1" t="str">
        <f t="shared" si="90"/>
        <v/>
      </c>
      <c r="FG21" s="1">
        <f>biodata!I20</f>
        <v>0</v>
      </c>
      <c r="FH21" s="1">
        <f>biodata!J20</f>
        <v>0</v>
      </c>
      <c r="FI21" s="1">
        <f>biodata!K20</f>
        <v>0</v>
      </c>
      <c r="FJ21" s="1">
        <f>biodata!L20</f>
        <v>0</v>
      </c>
    </row>
    <row r="22" spans="1:166">
      <c r="A22" s="1">
        <f>biodata!A21</f>
        <v>13</v>
      </c>
      <c r="B22" s="1" t="str">
        <f>IF(biodata!D21&lt;&gt;"",biodata!D21,"")</f>
        <v/>
      </c>
      <c r="C22" s="1" t="str">
        <f>IF('ut1'!C17&lt;&gt;"",'ut1'!C17,"")</f>
        <v/>
      </c>
      <c r="D22" s="1" t="str">
        <f>IF('ut2'!C17&lt;&gt;"",'ut2'!C17,"")</f>
        <v/>
      </c>
      <c r="E22" s="1" t="str">
        <f t="shared" si="3"/>
        <v/>
      </c>
      <c r="F22" s="1" t="str">
        <f>IF('TT-1'!C17&lt;&gt;"",'TT-1'!C17,"")</f>
        <v/>
      </c>
      <c r="G22" s="1" t="str">
        <f>IF('TT-1'!D17&lt;&gt;"",'TT-1'!D17,"")</f>
        <v/>
      </c>
      <c r="H22" s="1" t="str">
        <f t="shared" si="4"/>
        <v/>
      </c>
      <c r="I22" s="262" t="str">
        <f t="shared" si="5"/>
        <v/>
      </c>
      <c r="J22" s="1" t="str">
        <f t="shared" si="6"/>
        <v/>
      </c>
      <c r="K22" s="1" t="str">
        <f>IF('ut3'!C17&lt;&gt;"",'ut3'!C17,"")</f>
        <v/>
      </c>
      <c r="L22" s="1" t="str">
        <f>IF('ut4'!C17&lt;&gt;"",'ut4'!C17,"")</f>
        <v/>
      </c>
      <c r="M22" s="1" t="str">
        <f t="shared" si="7"/>
        <v/>
      </c>
      <c r="N22" s="1" t="str">
        <f>IF('TT-2'!C17&lt;&gt;"",'TT-2'!C17,"")</f>
        <v/>
      </c>
      <c r="O22" s="1" t="str">
        <f>IF('TT-2'!D17&lt;&gt;"",'TT-2'!D17,"")</f>
        <v/>
      </c>
      <c r="P22" s="229" t="str">
        <f t="shared" si="8"/>
        <v/>
      </c>
      <c r="Q22" s="262" t="str">
        <f t="shared" si="9"/>
        <v/>
      </c>
      <c r="R22" s="1" t="str">
        <f t="shared" si="10"/>
        <v/>
      </c>
      <c r="S22" s="1" t="str">
        <f t="shared" si="11"/>
        <v/>
      </c>
      <c r="T22" s="263" t="str">
        <f t="shared" si="12"/>
        <v/>
      </c>
      <c r="U22" s="80" t="str">
        <f t="shared" si="13"/>
        <v/>
      </c>
      <c r="V22" s="1" t="str">
        <f t="shared" si="14"/>
        <v/>
      </c>
      <c r="W22" s="1" t="str">
        <f t="shared" si="15"/>
        <v/>
      </c>
      <c r="X22" s="1" t="str">
        <f t="shared" si="16"/>
        <v/>
      </c>
      <c r="Y22" s="229" t="str">
        <f>IF('ut1'!D17&lt;&gt;"",'ut1'!D17,"")</f>
        <v/>
      </c>
      <c r="Z22" s="1" t="str">
        <f>IF('ut2'!D17&lt;&gt;"",'ut2'!D17,"")</f>
        <v/>
      </c>
      <c r="AA22" s="1" t="str">
        <f t="shared" si="17"/>
        <v/>
      </c>
      <c r="AB22" s="1" t="str">
        <f>IF('TT-1'!F17&lt;&gt;"",'TT-1'!F17,"")</f>
        <v/>
      </c>
      <c r="AC22" s="1" t="str">
        <f>IF('TT-1'!G17&lt;&gt;"",'TT-1'!G17,"")</f>
        <v/>
      </c>
      <c r="AD22" s="1" t="str">
        <f t="shared" si="18"/>
        <v/>
      </c>
      <c r="AE22" s="262" t="str">
        <f t="shared" si="19"/>
        <v/>
      </c>
      <c r="AF22" s="1" t="str">
        <f t="shared" si="0"/>
        <v/>
      </c>
      <c r="AG22" s="1" t="str">
        <f>IF('ut3'!D17&lt;&gt;"",'ut3'!D17,"")</f>
        <v/>
      </c>
      <c r="AH22" s="1" t="str">
        <f>IF('ut4'!D17&lt;&gt;"",'ut4'!D17,"")</f>
        <v/>
      </c>
      <c r="AI22" s="1" t="str">
        <f t="shared" si="20"/>
        <v/>
      </c>
      <c r="AJ22" s="1" t="str">
        <f>IF('TT-2'!F17&lt;&gt;"",'TT-2'!F17,"")</f>
        <v/>
      </c>
      <c r="AK22" s="1" t="str">
        <f>IF('TT-2'!G17&lt;&gt;"",'TT-2'!G17,"")</f>
        <v/>
      </c>
      <c r="AL22" s="1" t="str">
        <f t="shared" si="21"/>
        <v/>
      </c>
      <c r="AM22" s="262" t="str">
        <f t="shared" si="22"/>
        <v/>
      </c>
      <c r="AN22" s="1" t="str">
        <f t="shared" si="23"/>
        <v/>
      </c>
      <c r="AO22" s="1" t="str">
        <f t="shared" si="24"/>
        <v/>
      </c>
      <c r="AP22" s="263" t="str">
        <f t="shared" si="25"/>
        <v/>
      </c>
      <c r="AQ22" s="80" t="str">
        <f t="shared" si="26"/>
        <v/>
      </c>
      <c r="AR22" s="1" t="str">
        <f t="shared" si="27"/>
        <v/>
      </c>
      <c r="AS22" s="1" t="str">
        <f t="shared" si="28"/>
        <v/>
      </c>
      <c r="AT22" s="1" t="str">
        <f t="shared" si="29"/>
        <v/>
      </c>
      <c r="AU22" s="229" t="str">
        <f>IF('ut1'!E17&lt;&gt;"",'ut1'!E17,"")</f>
        <v/>
      </c>
      <c r="AV22" s="1" t="str">
        <f>IF('ut2'!E17&lt;&gt;"",'ut2'!E17,"")</f>
        <v/>
      </c>
      <c r="AW22" s="1" t="str">
        <f t="shared" si="30"/>
        <v/>
      </c>
      <c r="AX22" s="1" t="str">
        <f>IF('TT-1'!I17&lt;&gt;"",'TT-1'!I17,"")</f>
        <v/>
      </c>
      <c r="AY22" s="1" t="str">
        <f>IF('TT-1'!J17&lt;&gt;"",'TT-1'!J17,"")</f>
        <v/>
      </c>
      <c r="AZ22" s="1" t="str">
        <f t="shared" si="31"/>
        <v/>
      </c>
      <c r="BA22" s="262" t="str">
        <f t="shared" si="32"/>
        <v/>
      </c>
      <c r="BB22" s="1" t="str">
        <f t="shared" si="33"/>
        <v/>
      </c>
      <c r="BC22" s="1" t="str">
        <f>IF('ut3'!E17&lt;&gt;"",'ut3'!E17,"")</f>
        <v/>
      </c>
      <c r="BD22" s="1" t="str">
        <f>IF('ut4'!E17&lt;&gt;"",'ut4'!E17,"")</f>
        <v/>
      </c>
      <c r="BE22" s="1" t="str">
        <f t="shared" si="34"/>
        <v/>
      </c>
      <c r="BF22" s="1" t="str">
        <f>IF('TT-2'!I17&lt;&gt;"",'TT-2'!I17,"")</f>
        <v/>
      </c>
      <c r="BG22" s="1" t="str">
        <f>IF('TT-2'!J17&lt;&gt;"",'TT-2'!J17,"")</f>
        <v/>
      </c>
      <c r="BH22" s="1" t="str">
        <f t="shared" si="35"/>
        <v/>
      </c>
      <c r="BI22" s="262" t="str">
        <f t="shared" si="36"/>
        <v/>
      </c>
      <c r="BJ22" s="1" t="str">
        <f t="shared" si="37"/>
        <v/>
      </c>
      <c r="BK22" s="1" t="str">
        <f t="shared" si="38"/>
        <v/>
      </c>
      <c r="BL22" s="263" t="str">
        <f t="shared" si="39"/>
        <v/>
      </c>
      <c r="BM22" s="80" t="str">
        <f t="shared" si="40"/>
        <v/>
      </c>
      <c r="BN22" s="1" t="str">
        <f t="shared" si="41"/>
        <v/>
      </c>
      <c r="BO22" s="1" t="str">
        <f t="shared" si="42"/>
        <v/>
      </c>
      <c r="BP22" s="1" t="str">
        <f t="shared" si="43"/>
        <v/>
      </c>
      <c r="BQ22" s="1" t="str">
        <f>IF('ut1'!F17&lt;&gt;"",'ut1'!F17,"")</f>
        <v/>
      </c>
      <c r="BR22" s="1" t="str">
        <f>IF('ut2'!F17&lt;&gt;"",'ut2'!F17,"")</f>
        <v/>
      </c>
      <c r="BS22" s="1" t="str">
        <f t="shared" si="44"/>
        <v/>
      </c>
      <c r="BT22" s="1" t="str">
        <f>IF('TT-1'!L17&lt;&gt;"",'TT-1'!L17,"")</f>
        <v/>
      </c>
      <c r="BU22" s="1" t="str">
        <f>IF('TT-1'!M17&lt;&gt;"",'TT-1'!M17,"")</f>
        <v/>
      </c>
      <c r="BV22" s="1" t="str">
        <f t="shared" si="45"/>
        <v/>
      </c>
      <c r="BW22" s="262" t="str">
        <f t="shared" si="46"/>
        <v/>
      </c>
      <c r="BX22" s="1" t="str">
        <f t="shared" si="47"/>
        <v/>
      </c>
      <c r="BY22" s="1" t="str">
        <f>IF('ut3'!F17&lt;&gt;"",'ut3'!F17,"")</f>
        <v/>
      </c>
      <c r="BZ22" s="1" t="str">
        <f>IF('ut4'!F17&lt;&gt;"",'ut4'!F17,"")</f>
        <v/>
      </c>
      <c r="CA22" s="1" t="str">
        <f t="shared" si="48"/>
        <v/>
      </c>
      <c r="CB22" s="1" t="str">
        <f>IF('TT-2'!L17&lt;&gt;"",'TT-2'!L17,"")</f>
        <v/>
      </c>
      <c r="CC22" s="1" t="str">
        <f>IF('TT-2'!M17&lt;&gt;"",'TT-2'!M17,"")</f>
        <v/>
      </c>
      <c r="CD22" s="1" t="str">
        <f t="shared" si="49"/>
        <v/>
      </c>
      <c r="CE22" s="262" t="str">
        <f t="shared" si="50"/>
        <v/>
      </c>
      <c r="CF22" s="1" t="str">
        <f t="shared" si="51"/>
        <v/>
      </c>
      <c r="CG22" s="1" t="str">
        <f t="shared" si="52"/>
        <v/>
      </c>
      <c r="CH22" s="263" t="str">
        <f t="shared" si="53"/>
        <v/>
      </c>
      <c r="CI22" s="80" t="str">
        <f t="shared" si="54"/>
        <v/>
      </c>
      <c r="CJ22" s="1" t="str">
        <f t="shared" si="55"/>
        <v/>
      </c>
      <c r="CK22" s="1" t="str">
        <f t="shared" si="56"/>
        <v/>
      </c>
      <c r="CL22" s="1" t="str">
        <f t="shared" si="57"/>
        <v/>
      </c>
      <c r="CM22" s="229" t="str">
        <f>IF('ut1'!G17&lt;&gt;"",'ut1'!G17,"")</f>
        <v/>
      </c>
      <c r="CN22" s="1" t="str">
        <f>IF('ut2'!G17&lt;&gt;"",'ut2'!G17,"")</f>
        <v/>
      </c>
      <c r="CO22" s="1" t="str">
        <f t="shared" si="58"/>
        <v/>
      </c>
      <c r="CP22" s="1" t="str">
        <f>IF('TT-1'!O17&lt;&gt;"",'TT-1'!O17,"")</f>
        <v/>
      </c>
      <c r="CQ22" s="1" t="str">
        <f>IF('TT-1'!P17&lt;&gt;"",'TT-1'!P17,"")</f>
        <v/>
      </c>
      <c r="CR22" s="1" t="str">
        <f t="shared" si="59"/>
        <v/>
      </c>
      <c r="CS22" s="262" t="str">
        <f t="shared" si="60"/>
        <v/>
      </c>
      <c r="CT22" s="1" t="str">
        <f t="shared" si="61"/>
        <v/>
      </c>
      <c r="CU22" s="1" t="str">
        <f>IF('ut3'!G17&lt;&gt;"",'ut3'!G17,"")</f>
        <v/>
      </c>
      <c r="CV22" s="1" t="str">
        <f>IF('ut4'!G17&lt;&gt;"",'ut4'!G17,"")</f>
        <v/>
      </c>
      <c r="CW22" s="1" t="str">
        <f t="shared" si="62"/>
        <v/>
      </c>
      <c r="CX22" s="1" t="str">
        <f>IF('TT-2'!O17&lt;&gt;"",'TT-2'!O17,"")</f>
        <v/>
      </c>
      <c r="CY22" s="1" t="str">
        <f>IF('TT-2'!P17&lt;&gt;"",'TT-2'!P17,"")</f>
        <v/>
      </c>
      <c r="CZ22" s="1" t="str">
        <f t="shared" si="63"/>
        <v/>
      </c>
      <c r="DA22" s="1" t="str">
        <f t="shared" si="64"/>
        <v/>
      </c>
      <c r="DB22" s="1" t="str">
        <f t="shared" si="65"/>
        <v/>
      </c>
      <c r="DC22" s="1" t="str">
        <f t="shared" si="66"/>
        <v/>
      </c>
      <c r="DD22" s="263" t="str">
        <f t="shared" si="67"/>
        <v/>
      </c>
      <c r="DE22" s="80" t="str">
        <f t="shared" si="68"/>
        <v/>
      </c>
      <c r="DF22" s="1" t="str">
        <f t="shared" si="69"/>
        <v/>
      </c>
      <c r="DG22" s="1" t="str">
        <f t="shared" si="70"/>
        <v/>
      </c>
      <c r="DH22" s="1" t="str">
        <f t="shared" si="71"/>
        <v/>
      </c>
      <c r="DI22" s="229" t="str">
        <f>IF('ut1'!H17&lt;&gt;"",'ut1'!H17,"")</f>
        <v/>
      </c>
      <c r="DJ22" s="1" t="str">
        <f>IF('ut2'!H17&lt;&gt;"",'ut2'!H17,"")</f>
        <v/>
      </c>
      <c r="DK22" s="1" t="str">
        <f t="shared" si="72"/>
        <v/>
      </c>
      <c r="DL22" s="1" t="str">
        <f>IF('TT-1'!R17&lt;&gt;"",'TT-1'!R17,"")</f>
        <v/>
      </c>
      <c r="DM22" s="1" t="str">
        <f>IF('TT-1'!S17&lt;&gt;"",'TT-1'!S17,"")</f>
        <v/>
      </c>
      <c r="DN22" s="1" t="str">
        <f t="shared" si="73"/>
        <v/>
      </c>
      <c r="DO22" s="262" t="str">
        <f t="shared" si="74"/>
        <v/>
      </c>
      <c r="DP22" s="1" t="str">
        <f t="shared" si="75"/>
        <v/>
      </c>
      <c r="DQ22" s="1" t="str">
        <f>IF('ut3'!H17&lt;&gt;"",'ut3'!H17,"")</f>
        <v/>
      </c>
      <c r="DR22" s="1" t="str">
        <f>IF('ut4'!H17&lt;&gt;"",'ut4'!H17,"")</f>
        <v/>
      </c>
      <c r="DS22" s="1" t="str">
        <f t="shared" si="76"/>
        <v/>
      </c>
      <c r="DT22" s="1" t="str">
        <f>IF('TT-2'!R17&lt;&gt;"",'TT-2'!R17,"")</f>
        <v/>
      </c>
      <c r="DU22" s="1" t="str">
        <f>IF('TT-2'!S17&lt;&gt;"",'TT-2'!S17,"")</f>
        <v/>
      </c>
      <c r="DV22" s="1" t="str">
        <f t="shared" si="77"/>
        <v/>
      </c>
      <c r="DW22" s="262" t="str">
        <f t="shared" si="78"/>
        <v/>
      </c>
      <c r="DX22" s="1" t="str">
        <f t="shared" si="79"/>
        <v/>
      </c>
      <c r="DY22" s="1" t="str">
        <f t="shared" si="80"/>
        <v/>
      </c>
      <c r="DZ22" s="80" t="str">
        <f t="shared" si="81"/>
        <v/>
      </c>
      <c r="EA22" s="80" t="str">
        <f t="shared" si="82"/>
        <v/>
      </c>
      <c r="EB22" s="1" t="str">
        <f t="shared" si="83"/>
        <v/>
      </c>
      <c r="EC22" s="1" t="str">
        <f t="shared" si="84"/>
        <v/>
      </c>
      <c r="ED22" s="1" t="str">
        <f t="shared" si="85"/>
        <v/>
      </c>
      <c r="EE22" s="1">
        <f t="shared" si="86"/>
        <v>0</v>
      </c>
      <c r="EF22" s="230" t="str">
        <f t="shared" si="87"/>
        <v/>
      </c>
      <c r="EG22" s="1" t="str">
        <f t="shared" si="88"/>
        <v/>
      </c>
      <c r="EH22" s="1" t="str">
        <f t="shared" si="89"/>
        <v/>
      </c>
      <c r="EI22" s="1" t="str">
        <f>biodata!O21</f>
        <v>A</v>
      </c>
      <c r="EJ22" s="1" t="str">
        <f>biodata!T21</f>
        <v>A</v>
      </c>
      <c r="EK22" s="1"/>
      <c r="EL22" s="1"/>
      <c r="EM22" s="1" t="str">
        <f>biodata!P21</f>
        <v>A</v>
      </c>
      <c r="EN22" s="1" t="str">
        <f>biodata!U21</f>
        <v>A</v>
      </c>
      <c r="EO22" s="1" t="str">
        <f>biodata!Q21</f>
        <v>YES</v>
      </c>
      <c r="EP22" s="1" t="str">
        <f>biodata!V21</f>
        <v>YES</v>
      </c>
      <c r="EQ22" s="1" t="str">
        <f>biodata!R21</f>
        <v>A</v>
      </c>
      <c r="ER22" s="1" t="str">
        <f>biodata!W21</f>
        <v>A</v>
      </c>
      <c r="ES22" s="1" t="str">
        <f>biodata!S21</f>
        <v>A1</v>
      </c>
      <c r="ET22" s="1"/>
      <c r="EU22" s="1">
        <f>biodata!M21</f>
        <v>0</v>
      </c>
      <c r="EV22" s="1">
        <f>biodata!N21</f>
        <v>0</v>
      </c>
      <c r="EW22" s="1">
        <f>SKILL!C19</f>
        <v>0</v>
      </c>
      <c r="EX22" s="1">
        <f>SKILL!D19</f>
        <v>0</v>
      </c>
      <c r="EY22" s="1" t="str">
        <f>SKILL!E19</f>
        <v/>
      </c>
      <c r="EZ22" s="231" t="str">
        <f t="shared" si="1"/>
        <v/>
      </c>
      <c r="FA22" s="1">
        <f>SKILL!G19</f>
        <v>0</v>
      </c>
      <c r="FB22" s="1">
        <f>SKILL!H19</f>
        <v>0</v>
      </c>
      <c r="FC22" s="1" t="str">
        <f>SKILL!I19</f>
        <v/>
      </c>
      <c r="FD22" s="231" t="str">
        <f t="shared" si="2"/>
        <v/>
      </c>
      <c r="FE22" s="1" t="str">
        <f>SKILL!K19</f>
        <v/>
      </c>
      <c r="FF22" s="1" t="str">
        <f t="shared" si="90"/>
        <v/>
      </c>
      <c r="FG22" s="1">
        <f>biodata!I21</f>
        <v>0</v>
      </c>
      <c r="FH22" s="1">
        <f>biodata!J21</f>
        <v>0</v>
      </c>
      <c r="FI22" s="1">
        <f>biodata!K21</f>
        <v>0</v>
      </c>
      <c r="FJ22" s="1">
        <f>biodata!L21</f>
        <v>0</v>
      </c>
    </row>
    <row r="23" spans="1:166">
      <c r="A23" s="1">
        <f>biodata!A22</f>
        <v>14</v>
      </c>
      <c r="B23" s="1" t="str">
        <f>IF(biodata!D22&lt;&gt;"",biodata!D22,"")</f>
        <v/>
      </c>
      <c r="C23" s="1" t="str">
        <f>IF('ut1'!C18&lt;&gt;"",'ut1'!C18,"")</f>
        <v/>
      </c>
      <c r="D23" s="1" t="str">
        <f>IF('ut2'!C18&lt;&gt;"",'ut2'!C18,"")</f>
        <v/>
      </c>
      <c r="E23" s="1" t="str">
        <f t="shared" si="3"/>
        <v/>
      </c>
      <c r="F23" s="1" t="str">
        <f>IF('TT-1'!C18&lt;&gt;"",'TT-1'!C18,"")</f>
        <v/>
      </c>
      <c r="G23" s="1" t="str">
        <f>IF('TT-1'!D18&lt;&gt;"",'TT-1'!D18,"")</f>
        <v/>
      </c>
      <c r="H23" s="1" t="str">
        <f t="shared" si="4"/>
        <v/>
      </c>
      <c r="I23" s="262" t="str">
        <f t="shared" si="5"/>
        <v/>
      </c>
      <c r="J23" s="1" t="str">
        <f t="shared" si="6"/>
        <v/>
      </c>
      <c r="K23" s="1" t="str">
        <f>IF('ut3'!C18&lt;&gt;"",'ut3'!C18,"")</f>
        <v/>
      </c>
      <c r="L23" s="1" t="str">
        <f>IF('ut4'!C18&lt;&gt;"",'ut4'!C18,"")</f>
        <v/>
      </c>
      <c r="M23" s="1" t="str">
        <f t="shared" si="7"/>
        <v/>
      </c>
      <c r="N23" s="1" t="str">
        <f>IF('TT-2'!C18&lt;&gt;"",'TT-2'!C18,"")</f>
        <v/>
      </c>
      <c r="O23" s="1" t="str">
        <f>IF('TT-2'!D18&lt;&gt;"",'TT-2'!D18,"")</f>
        <v/>
      </c>
      <c r="P23" s="229" t="str">
        <f t="shared" si="8"/>
        <v/>
      </c>
      <c r="Q23" s="262" t="str">
        <f t="shared" si="9"/>
        <v/>
      </c>
      <c r="R23" s="1" t="str">
        <f t="shared" si="10"/>
        <v/>
      </c>
      <c r="S23" s="1" t="str">
        <f t="shared" si="11"/>
        <v/>
      </c>
      <c r="T23" s="263" t="str">
        <f t="shared" si="12"/>
        <v/>
      </c>
      <c r="U23" s="80" t="str">
        <f t="shared" si="13"/>
        <v/>
      </c>
      <c r="V23" s="1" t="str">
        <f t="shared" si="14"/>
        <v/>
      </c>
      <c r="W23" s="1" t="str">
        <f t="shared" si="15"/>
        <v/>
      </c>
      <c r="X23" s="1" t="str">
        <f t="shared" si="16"/>
        <v/>
      </c>
      <c r="Y23" s="229" t="str">
        <f>IF('ut1'!D18&lt;&gt;"",'ut1'!D18,"")</f>
        <v/>
      </c>
      <c r="Z23" s="1" t="str">
        <f>IF('ut2'!D18&lt;&gt;"",'ut2'!D18,"")</f>
        <v/>
      </c>
      <c r="AA23" s="1" t="str">
        <f t="shared" si="17"/>
        <v/>
      </c>
      <c r="AB23" s="1" t="str">
        <f>IF('TT-1'!F18&lt;&gt;"",'TT-1'!F18,"")</f>
        <v/>
      </c>
      <c r="AC23" s="1" t="str">
        <f>IF('TT-1'!G18&lt;&gt;"",'TT-1'!G18,"")</f>
        <v/>
      </c>
      <c r="AD23" s="1" t="str">
        <f t="shared" si="18"/>
        <v/>
      </c>
      <c r="AE23" s="262" t="str">
        <f t="shared" si="19"/>
        <v/>
      </c>
      <c r="AF23" s="1" t="str">
        <f t="shared" si="0"/>
        <v/>
      </c>
      <c r="AG23" s="1" t="str">
        <f>IF('ut3'!D18&lt;&gt;"",'ut3'!D18,"")</f>
        <v/>
      </c>
      <c r="AH23" s="1" t="str">
        <f>IF('ut4'!D18&lt;&gt;"",'ut4'!D18,"")</f>
        <v/>
      </c>
      <c r="AI23" s="1" t="str">
        <f t="shared" si="20"/>
        <v/>
      </c>
      <c r="AJ23" s="1" t="str">
        <f>IF('TT-2'!F18&lt;&gt;"",'TT-2'!F18,"")</f>
        <v/>
      </c>
      <c r="AK23" s="1" t="str">
        <f>IF('TT-2'!G18&lt;&gt;"",'TT-2'!G18,"")</f>
        <v/>
      </c>
      <c r="AL23" s="1" t="str">
        <f t="shared" si="21"/>
        <v/>
      </c>
      <c r="AM23" s="262" t="str">
        <f t="shared" si="22"/>
        <v/>
      </c>
      <c r="AN23" s="1" t="str">
        <f t="shared" si="23"/>
        <v/>
      </c>
      <c r="AO23" s="1" t="str">
        <f t="shared" si="24"/>
        <v/>
      </c>
      <c r="AP23" s="263" t="str">
        <f t="shared" si="25"/>
        <v/>
      </c>
      <c r="AQ23" s="80" t="str">
        <f t="shared" si="26"/>
        <v/>
      </c>
      <c r="AR23" s="1" t="str">
        <f t="shared" si="27"/>
        <v/>
      </c>
      <c r="AS23" s="1" t="str">
        <f t="shared" si="28"/>
        <v/>
      </c>
      <c r="AT23" s="1" t="str">
        <f t="shared" si="29"/>
        <v/>
      </c>
      <c r="AU23" s="229" t="str">
        <f>IF('ut1'!E18&lt;&gt;"",'ut1'!E18,"")</f>
        <v/>
      </c>
      <c r="AV23" s="1" t="str">
        <f>IF('ut2'!E18&lt;&gt;"",'ut2'!E18,"")</f>
        <v/>
      </c>
      <c r="AW23" s="1" t="str">
        <f t="shared" si="30"/>
        <v/>
      </c>
      <c r="AX23" s="1" t="str">
        <f>IF('TT-1'!I18&lt;&gt;"",'TT-1'!I18,"")</f>
        <v/>
      </c>
      <c r="AY23" s="1" t="str">
        <f>IF('TT-1'!J18&lt;&gt;"",'TT-1'!J18,"")</f>
        <v/>
      </c>
      <c r="AZ23" s="1" t="str">
        <f t="shared" si="31"/>
        <v/>
      </c>
      <c r="BA23" s="262" t="str">
        <f t="shared" si="32"/>
        <v/>
      </c>
      <c r="BB23" s="1" t="str">
        <f t="shared" si="33"/>
        <v/>
      </c>
      <c r="BC23" s="1" t="str">
        <f>IF('ut3'!E18&lt;&gt;"",'ut3'!E18,"")</f>
        <v/>
      </c>
      <c r="BD23" s="1" t="str">
        <f>IF('ut4'!E18&lt;&gt;"",'ut4'!E18,"")</f>
        <v/>
      </c>
      <c r="BE23" s="1" t="str">
        <f t="shared" si="34"/>
        <v/>
      </c>
      <c r="BF23" s="1" t="str">
        <f>IF('TT-2'!I18&lt;&gt;"",'TT-2'!I18,"")</f>
        <v/>
      </c>
      <c r="BG23" s="1" t="str">
        <f>IF('TT-2'!J18&lt;&gt;"",'TT-2'!J18,"")</f>
        <v/>
      </c>
      <c r="BH23" s="1" t="str">
        <f t="shared" si="35"/>
        <v/>
      </c>
      <c r="BI23" s="262" t="str">
        <f t="shared" si="36"/>
        <v/>
      </c>
      <c r="BJ23" s="1" t="str">
        <f t="shared" si="37"/>
        <v/>
      </c>
      <c r="BK23" s="1" t="str">
        <f t="shared" si="38"/>
        <v/>
      </c>
      <c r="BL23" s="263" t="str">
        <f t="shared" si="39"/>
        <v/>
      </c>
      <c r="BM23" s="80" t="str">
        <f t="shared" si="40"/>
        <v/>
      </c>
      <c r="BN23" s="1" t="str">
        <f t="shared" si="41"/>
        <v/>
      </c>
      <c r="BO23" s="1" t="str">
        <f t="shared" si="42"/>
        <v/>
      </c>
      <c r="BP23" s="1" t="str">
        <f t="shared" si="43"/>
        <v/>
      </c>
      <c r="BQ23" s="1" t="str">
        <f>IF('ut1'!F18&lt;&gt;"",'ut1'!F18,"")</f>
        <v/>
      </c>
      <c r="BR23" s="1" t="str">
        <f>IF('ut2'!F18&lt;&gt;"",'ut2'!F18,"")</f>
        <v/>
      </c>
      <c r="BS23" s="1" t="str">
        <f t="shared" si="44"/>
        <v/>
      </c>
      <c r="BT23" s="1" t="str">
        <f>IF('TT-1'!L18&lt;&gt;"",'TT-1'!L18,"")</f>
        <v/>
      </c>
      <c r="BU23" s="1" t="str">
        <f>IF('TT-1'!M18&lt;&gt;"",'TT-1'!M18,"")</f>
        <v/>
      </c>
      <c r="BV23" s="1" t="str">
        <f t="shared" si="45"/>
        <v/>
      </c>
      <c r="BW23" s="262" t="str">
        <f t="shared" si="46"/>
        <v/>
      </c>
      <c r="BX23" s="1" t="str">
        <f t="shared" si="47"/>
        <v/>
      </c>
      <c r="BY23" s="1" t="str">
        <f>IF('ut3'!F18&lt;&gt;"",'ut3'!F18,"")</f>
        <v/>
      </c>
      <c r="BZ23" s="1" t="str">
        <f>IF('ut4'!F18&lt;&gt;"",'ut4'!F18,"")</f>
        <v/>
      </c>
      <c r="CA23" s="1" t="str">
        <f t="shared" si="48"/>
        <v/>
      </c>
      <c r="CB23" s="1" t="str">
        <f>IF('TT-2'!L18&lt;&gt;"",'TT-2'!L18,"")</f>
        <v/>
      </c>
      <c r="CC23" s="1" t="str">
        <f>IF('TT-2'!M18&lt;&gt;"",'TT-2'!M18,"")</f>
        <v/>
      </c>
      <c r="CD23" s="1" t="str">
        <f t="shared" si="49"/>
        <v/>
      </c>
      <c r="CE23" s="262" t="str">
        <f t="shared" si="50"/>
        <v/>
      </c>
      <c r="CF23" s="1" t="str">
        <f t="shared" si="51"/>
        <v/>
      </c>
      <c r="CG23" s="1" t="str">
        <f t="shared" si="52"/>
        <v/>
      </c>
      <c r="CH23" s="263" t="str">
        <f t="shared" si="53"/>
        <v/>
      </c>
      <c r="CI23" s="80" t="str">
        <f t="shared" si="54"/>
        <v/>
      </c>
      <c r="CJ23" s="1" t="str">
        <f t="shared" si="55"/>
        <v/>
      </c>
      <c r="CK23" s="1" t="str">
        <f t="shared" si="56"/>
        <v/>
      </c>
      <c r="CL23" s="1" t="str">
        <f t="shared" si="57"/>
        <v/>
      </c>
      <c r="CM23" s="229" t="str">
        <f>IF('ut1'!G18&lt;&gt;"",'ut1'!G18,"")</f>
        <v/>
      </c>
      <c r="CN23" s="1" t="str">
        <f>IF('ut2'!G18&lt;&gt;"",'ut2'!G18,"")</f>
        <v/>
      </c>
      <c r="CO23" s="1" t="str">
        <f t="shared" si="58"/>
        <v/>
      </c>
      <c r="CP23" s="1" t="str">
        <f>IF('TT-1'!O18&lt;&gt;"",'TT-1'!O18,"")</f>
        <v/>
      </c>
      <c r="CQ23" s="1" t="str">
        <f>IF('TT-1'!P18&lt;&gt;"",'TT-1'!P18,"")</f>
        <v/>
      </c>
      <c r="CR23" s="1" t="str">
        <f t="shared" si="59"/>
        <v/>
      </c>
      <c r="CS23" s="262" t="str">
        <f t="shared" si="60"/>
        <v/>
      </c>
      <c r="CT23" s="1" t="str">
        <f t="shared" si="61"/>
        <v/>
      </c>
      <c r="CU23" s="1" t="str">
        <f>IF('ut3'!G18&lt;&gt;"",'ut3'!G18,"")</f>
        <v/>
      </c>
      <c r="CV23" s="1" t="str">
        <f>IF('ut4'!G18&lt;&gt;"",'ut4'!G18,"")</f>
        <v/>
      </c>
      <c r="CW23" s="1" t="str">
        <f t="shared" si="62"/>
        <v/>
      </c>
      <c r="CX23" s="1" t="str">
        <f>IF('TT-2'!O18&lt;&gt;"",'TT-2'!O18,"")</f>
        <v/>
      </c>
      <c r="CY23" s="1" t="str">
        <f>IF('TT-2'!P18&lt;&gt;"",'TT-2'!P18,"")</f>
        <v/>
      </c>
      <c r="CZ23" s="1" t="str">
        <f t="shared" si="63"/>
        <v/>
      </c>
      <c r="DA23" s="1" t="str">
        <f t="shared" si="64"/>
        <v/>
      </c>
      <c r="DB23" s="1" t="str">
        <f t="shared" si="65"/>
        <v/>
      </c>
      <c r="DC23" s="1" t="str">
        <f t="shared" si="66"/>
        <v/>
      </c>
      <c r="DD23" s="263" t="str">
        <f t="shared" si="67"/>
        <v/>
      </c>
      <c r="DE23" s="80" t="str">
        <f t="shared" si="68"/>
        <v/>
      </c>
      <c r="DF23" s="1" t="str">
        <f t="shared" si="69"/>
        <v/>
      </c>
      <c r="DG23" s="1" t="str">
        <f t="shared" si="70"/>
        <v/>
      </c>
      <c r="DH23" s="1" t="str">
        <f t="shared" si="71"/>
        <v/>
      </c>
      <c r="DI23" s="229" t="str">
        <f>IF('ut1'!H18&lt;&gt;"",'ut1'!H18,"")</f>
        <v/>
      </c>
      <c r="DJ23" s="1" t="str">
        <f>IF('ut2'!H18&lt;&gt;"",'ut2'!H18,"")</f>
        <v/>
      </c>
      <c r="DK23" s="1" t="str">
        <f t="shared" si="72"/>
        <v/>
      </c>
      <c r="DL23" s="1" t="str">
        <f>IF('TT-1'!R18&lt;&gt;"",'TT-1'!R18,"")</f>
        <v/>
      </c>
      <c r="DM23" s="1" t="str">
        <f>IF('TT-1'!S18&lt;&gt;"",'TT-1'!S18,"")</f>
        <v/>
      </c>
      <c r="DN23" s="1" t="str">
        <f t="shared" si="73"/>
        <v/>
      </c>
      <c r="DO23" s="262" t="str">
        <f t="shared" si="74"/>
        <v/>
      </c>
      <c r="DP23" s="1" t="str">
        <f t="shared" si="75"/>
        <v/>
      </c>
      <c r="DQ23" s="1" t="str">
        <f>IF('ut3'!H18&lt;&gt;"",'ut3'!H18,"")</f>
        <v/>
      </c>
      <c r="DR23" s="1" t="str">
        <f>IF('ut4'!H18&lt;&gt;"",'ut4'!H18,"")</f>
        <v/>
      </c>
      <c r="DS23" s="1" t="str">
        <f t="shared" si="76"/>
        <v/>
      </c>
      <c r="DT23" s="1" t="str">
        <f>IF('TT-2'!R18&lt;&gt;"",'TT-2'!R18,"")</f>
        <v/>
      </c>
      <c r="DU23" s="1" t="str">
        <f>IF('TT-2'!S18&lt;&gt;"",'TT-2'!S18,"")</f>
        <v/>
      </c>
      <c r="DV23" s="1" t="str">
        <f t="shared" si="77"/>
        <v/>
      </c>
      <c r="DW23" s="262" t="str">
        <f t="shared" si="78"/>
        <v/>
      </c>
      <c r="DX23" s="1" t="str">
        <f t="shared" si="79"/>
        <v/>
      </c>
      <c r="DY23" s="1" t="str">
        <f t="shared" si="80"/>
        <v/>
      </c>
      <c r="DZ23" s="80" t="str">
        <f t="shared" si="81"/>
        <v/>
      </c>
      <c r="EA23" s="80" t="str">
        <f t="shared" si="82"/>
        <v/>
      </c>
      <c r="EB23" s="1" t="str">
        <f t="shared" si="83"/>
        <v/>
      </c>
      <c r="EC23" s="1" t="str">
        <f t="shared" si="84"/>
        <v/>
      </c>
      <c r="ED23" s="1" t="str">
        <f t="shared" si="85"/>
        <v/>
      </c>
      <c r="EE23" s="1">
        <f t="shared" si="86"/>
        <v>0</v>
      </c>
      <c r="EF23" s="230" t="str">
        <f t="shared" si="87"/>
        <v/>
      </c>
      <c r="EG23" s="1" t="str">
        <f t="shared" si="88"/>
        <v/>
      </c>
      <c r="EH23" s="1" t="str">
        <f t="shared" si="89"/>
        <v/>
      </c>
      <c r="EI23" s="1" t="str">
        <f>biodata!O22</f>
        <v>A</v>
      </c>
      <c r="EJ23" s="1" t="str">
        <f>biodata!T22</f>
        <v>A</v>
      </c>
      <c r="EK23" s="1"/>
      <c r="EL23" s="1"/>
      <c r="EM23" s="1" t="str">
        <f>biodata!P22</f>
        <v>A</v>
      </c>
      <c r="EN23" s="1" t="str">
        <f>biodata!U22</f>
        <v>A</v>
      </c>
      <c r="EO23" s="1" t="str">
        <f>biodata!Q22</f>
        <v>YES</v>
      </c>
      <c r="EP23" s="1" t="str">
        <f>biodata!V22</f>
        <v>YES</v>
      </c>
      <c r="EQ23" s="1" t="str">
        <f>biodata!R22</f>
        <v>A</v>
      </c>
      <c r="ER23" s="1" t="str">
        <f>biodata!W22</f>
        <v>A</v>
      </c>
      <c r="ES23" s="1" t="str">
        <f>biodata!S22</f>
        <v>A1</v>
      </c>
      <c r="ET23" s="1"/>
      <c r="EU23" s="1">
        <f>biodata!M22</f>
        <v>0</v>
      </c>
      <c r="EV23" s="1">
        <f>biodata!N22</f>
        <v>0</v>
      </c>
      <c r="EW23" s="1">
        <f>SKILL!C20</f>
        <v>0</v>
      </c>
      <c r="EX23" s="1">
        <f>SKILL!D20</f>
        <v>0</v>
      </c>
      <c r="EY23" s="1" t="str">
        <f>SKILL!E20</f>
        <v/>
      </c>
      <c r="EZ23" s="231" t="str">
        <f t="shared" si="1"/>
        <v/>
      </c>
      <c r="FA23" s="1">
        <f>SKILL!G20</f>
        <v>0</v>
      </c>
      <c r="FB23" s="1">
        <f>SKILL!H20</f>
        <v>0</v>
      </c>
      <c r="FC23" s="1" t="str">
        <f>SKILL!I20</f>
        <v/>
      </c>
      <c r="FD23" s="231" t="str">
        <f t="shared" si="2"/>
        <v/>
      </c>
      <c r="FE23" s="1" t="str">
        <f>SKILL!K20</f>
        <v/>
      </c>
      <c r="FF23" s="1" t="str">
        <f t="shared" si="90"/>
        <v/>
      </c>
      <c r="FG23" s="1">
        <f>biodata!I22</f>
        <v>0</v>
      </c>
      <c r="FH23" s="1">
        <f>biodata!J22</f>
        <v>0</v>
      </c>
      <c r="FI23" s="1">
        <f>biodata!K22</f>
        <v>0</v>
      </c>
      <c r="FJ23" s="1">
        <f>biodata!L22</f>
        <v>0</v>
      </c>
    </row>
    <row r="24" spans="1:166">
      <c r="A24" s="1">
        <f>biodata!A23</f>
        <v>15</v>
      </c>
      <c r="B24" s="1" t="str">
        <f>IF(biodata!D23&lt;&gt;"",biodata!D23,"")</f>
        <v/>
      </c>
      <c r="C24" s="1" t="str">
        <f>IF('ut1'!C19&lt;&gt;"",'ut1'!C19,"")</f>
        <v/>
      </c>
      <c r="D24" s="1" t="str">
        <f>IF('ut2'!C19&lt;&gt;"",'ut2'!C19,"")</f>
        <v/>
      </c>
      <c r="E24" s="1" t="str">
        <f t="shared" si="3"/>
        <v/>
      </c>
      <c r="F24" s="1" t="str">
        <f>IF('TT-1'!C19&lt;&gt;"",'TT-1'!C19,"")</f>
        <v/>
      </c>
      <c r="G24" s="1" t="str">
        <f>IF('TT-1'!D19&lt;&gt;"",'TT-1'!D19,"")</f>
        <v/>
      </c>
      <c r="H24" s="1" t="str">
        <f t="shared" si="4"/>
        <v/>
      </c>
      <c r="I24" s="262" t="str">
        <f t="shared" si="5"/>
        <v/>
      </c>
      <c r="J24" s="1" t="str">
        <f t="shared" si="6"/>
        <v/>
      </c>
      <c r="K24" s="1" t="str">
        <f>IF('ut3'!C19&lt;&gt;"",'ut3'!C19,"")</f>
        <v/>
      </c>
      <c r="L24" s="1" t="str">
        <f>IF('ut4'!C19&lt;&gt;"",'ut4'!C19,"")</f>
        <v/>
      </c>
      <c r="M24" s="1" t="str">
        <f t="shared" si="7"/>
        <v/>
      </c>
      <c r="N24" s="1" t="str">
        <f>IF('TT-2'!C19&lt;&gt;"",'TT-2'!C19,"")</f>
        <v/>
      </c>
      <c r="O24" s="1" t="str">
        <f>IF('TT-2'!D19&lt;&gt;"",'TT-2'!D19,"")</f>
        <v/>
      </c>
      <c r="P24" s="229" t="str">
        <f t="shared" si="8"/>
        <v/>
      </c>
      <c r="Q24" s="262" t="str">
        <f t="shared" si="9"/>
        <v/>
      </c>
      <c r="R24" s="1" t="str">
        <f t="shared" si="10"/>
        <v/>
      </c>
      <c r="S24" s="1" t="str">
        <f t="shared" si="11"/>
        <v/>
      </c>
      <c r="T24" s="263" t="str">
        <f t="shared" si="12"/>
        <v/>
      </c>
      <c r="U24" s="80" t="str">
        <f t="shared" si="13"/>
        <v/>
      </c>
      <c r="V24" s="1" t="str">
        <f t="shared" si="14"/>
        <v/>
      </c>
      <c r="W24" s="1" t="str">
        <f t="shared" si="15"/>
        <v/>
      </c>
      <c r="X24" s="1" t="str">
        <f t="shared" si="16"/>
        <v/>
      </c>
      <c r="Y24" s="229" t="str">
        <f>IF('ut1'!D19&lt;&gt;"",'ut1'!D19,"")</f>
        <v/>
      </c>
      <c r="Z24" s="1" t="str">
        <f>IF('ut2'!D19&lt;&gt;"",'ut2'!D19,"")</f>
        <v/>
      </c>
      <c r="AA24" s="1" t="str">
        <f t="shared" si="17"/>
        <v/>
      </c>
      <c r="AB24" s="1" t="str">
        <f>IF('TT-1'!F19&lt;&gt;"",'TT-1'!F19,"")</f>
        <v/>
      </c>
      <c r="AC24" s="1" t="str">
        <f>IF('TT-1'!G19&lt;&gt;"",'TT-1'!G19,"")</f>
        <v/>
      </c>
      <c r="AD24" s="1" t="str">
        <f t="shared" si="18"/>
        <v/>
      </c>
      <c r="AE24" s="262" t="str">
        <f t="shared" si="19"/>
        <v/>
      </c>
      <c r="AF24" s="1" t="str">
        <f t="shared" si="0"/>
        <v/>
      </c>
      <c r="AG24" s="1" t="str">
        <f>IF('ut3'!D19&lt;&gt;"",'ut3'!D19,"")</f>
        <v/>
      </c>
      <c r="AH24" s="1" t="str">
        <f>IF('ut4'!D19&lt;&gt;"",'ut4'!D19,"")</f>
        <v/>
      </c>
      <c r="AI24" s="1" t="str">
        <f t="shared" si="20"/>
        <v/>
      </c>
      <c r="AJ24" s="1" t="str">
        <f>IF('TT-2'!F19&lt;&gt;"",'TT-2'!F19,"")</f>
        <v/>
      </c>
      <c r="AK24" s="1" t="str">
        <f>IF('TT-2'!G19&lt;&gt;"",'TT-2'!G19,"")</f>
        <v/>
      </c>
      <c r="AL24" s="1" t="str">
        <f t="shared" si="21"/>
        <v/>
      </c>
      <c r="AM24" s="262" t="str">
        <f t="shared" si="22"/>
        <v/>
      </c>
      <c r="AN24" s="1" t="str">
        <f t="shared" si="23"/>
        <v/>
      </c>
      <c r="AO24" s="1" t="str">
        <f t="shared" si="24"/>
        <v/>
      </c>
      <c r="AP24" s="263" t="str">
        <f t="shared" si="25"/>
        <v/>
      </c>
      <c r="AQ24" s="80" t="str">
        <f t="shared" si="26"/>
        <v/>
      </c>
      <c r="AR24" s="1" t="str">
        <f t="shared" si="27"/>
        <v/>
      </c>
      <c r="AS24" s="1" t="str">
        <f t="shared" si="28"/>
        <v/>
      </c>
      <c r="AT24" s="1" t="str">
        <f t="shared" si="29"/>
        <v/>
      </c>
      <c r="AU24" s="229" t="str">
        <f>IF('ut1'!E19&lt;&gt;"",'ut1'!E19,"")</f>
        <v/>
      </c>
      <c r="AV24" s="1" t="str">
        <f>IF('ut2'!E19&lt;&gt;"",'ut2'!E19,"")</f>
        <v/>
      </c>
      <c r="AW24" s="1" t="str">
        <f t="shared" si="30"/>
        <v/>
      </c>
      <c r="AX24" s="1" t="str">
        <f>IF('TT-1'!I19&lt;&gt;"",'TT-1'!I19,"")</f>
        <v/>
      </c>
      <c r="AY24" s="1" t="str">
        <f>IF('TT-1'!J19&lt;&gt;"",'TT-1'!J19,"")</f>
        <v/>
      </c>
      <c r="AZ24" s="1" t="str">
        <f t="shared" si="31"/>
        <v/>
      </c>
      <c r="BA24" s="262" t="str">
        <f t="shared" si="32"/>
        <v/>
      </c>
      <c r="BB24" s="1" t="str">
        <f t="shared" si="33"/>
        <v/>
      </c>
      <c r="BC24" s="1" t="str">
        <f>IF('ut3'!E19&lt;&gt;"",'ut3'!E19,"")</f>
        <v/>
      </c>
      <c r="BD24" s="1" t="str">
        <f>IF('ut4'!E19&lt;&gt;"",'ut4'!E19,"")</f>
        <v/>
      </c>
      <c r="BE24" s="1" t="str">
        <f t="shared" si="34"/>
        <v/>
      </c>
      <c r="BF24" s="1" t="str">
        <f>IF('TT-2'!I19&lt;&gt;"",'TT-2'!I19,"")</f>
        <v/>
      </c>
      <c r="BG24" s="1" t="str">
        <f>IF('TT-2'!J19&lt;&gt;"",'TT-2'!J19,"")</f>
        <v/>
      </c>
      <c r="BH24" s="1" t="str">
        <f t="shared" si="35"/>
        <v/>
      </c>
      <c r="BI24" s="262" t="str">
        <f t="shared" si="36"/>
        <v/>
      </c>
      <c r="BJ24" s="1" t="str">
        <f t="shared" si="37"/>
        <v/>
      </c>
      <c r="BK24" s="1" t="str">
        <f t="shared" si="38"/>
        <v/>
      </c>
      <c r="BL24" s="263" t="str">
        <f t="shared" si="39"/>
        <v/>
      </c>
      <c r="BM24" s="80" t="str">
        <f t="shared" si="40"/>
        <v/>
      </c>
      <c r="BN24" s="1" t="str">
        <f t="shared" si="41"/>
        <v/>
      </c>
      <c r="BO24" s="1" t="str">
        <f t="shared" si="42"/>
        <v/>
      </c>
      <c r="BP24" s="1" t="str">
        <f t="shared" si="43"/>
        <v/>
      </c>
      <c r="BQ24" s="1" t="str">
        <f>IF('ut1'!F19&lt;&gt;"",'ut1'!F19,"")</f>
        <v/>
      </c>
      <c r="BR24" s="1" t="str">
        <f>IF('ut2'!F19&lt;&gt;"",'ut2'!F19,"")</f>
        <v/>
      </c>
      <c r="BS24" s="1" t="str">
        <f t="shared" si="44"/>
        <v/>
      </c>
      <c r="BT24" s="1" t="str">
        <f>IF('TT-1'!L19&lt;&gt;"",'TT-1'!L19,"")</f>
        <v/>
      </c>
      <c r="BU24" s="1" t="str">
        <f>IF('TT-1'!M19&lt;&gt;"",'TT-1'!M19,"")</f>
        <v/>
      </c>
      <c r="BV24" s="1" t="str">
        <f t="shared" si="45"/>
        <v/>
      </c>
      <c r="BW24" s="262" t="str">
        <f t="shared" si="46"/>
        <v/>
      </c>
      <c r="BX24" s="1" t="str">
        <f t="shared" si="47"/>
        <v/>
      </c>
      <c r="BY24" s="1" t="str">
        <f>IF('ut3'!F19&lt;&gt;"",'ut3'!F19,"")</f>
        <v/>
      </c>
      <c r="BZ24" s="1" t="str">
        <f>IF('ut4'!F19&lt;&gt;"",'ut4'!F19,"")</f>
        <v/>
      </c>
      <c r="CA24" s="1" t="str">
        <f t="shared" si="48"/>
        <v/>
      </c>
      <c r="CB24" s="1" t="str">
        <f>IF('TT-2'!L19&lt;&gt;"",'TT-2'!L19,"")</f>
        <v/>
      </c>
      <c r="CC24" s="1" t="str">
        <f>IF('TT-2'!M19&lt;&gt;"",'TT-2'!M19,"")</f>
        <v/>
      </c>
      <c r="CD24" s="1" t="str">
        <f t="shared" si="49"/>
        <v/>
      </c>
      <c r="CE24" s="262" t="str">
        <f t="shared" si="50"/>
        <v/>
      </c>
      <c r="CF24" s="1" t="str">
        <f t="shared" si="51"/>
        <v/>
      </c>
      <c r="CG24" s="1" t="str">
        <f t="shared" si="52"/>
        <v/>
      </c>
      <c r="CH24" s="263" t="str">
        <f t="shared" si="53"/>
        <v/>
      </c>
      <c r="CI24" s="80" t="str">
        <f t="shared" si="54"/>
        <v/>
      </c>
      <c r="CJ24" s="1" t="str">
        <f t="shared" si="55"/>
        <v/>
      </c>
      <c r="CK24" s="1" t="str">
        <f t="shared" si="56"/>
        <v/>
      </c>
      <c r="CL24" s="1" t="str">
        <f t="shared" si="57"/>
        <v/>
      </c>
      <c r="CM24" s="229" t="str">
        <f>IF('ut1'!G19&lt;&gt;"",'ut1'!G19,"")</f>
        <v/>
      </c>
      <c r="CN24" s="1" t="str">
        <f>IF('ut2'!G19&lt;&gt;"",'ut2'!G19,"")</f>
        <v/>
      </c>
      <c r="CO24" s="1" t="str">
        <f t="shared" si="58"/>
        <v/>
      </c>
      <c r="CP24" s="1" t="str">
        <f>IF('TT-1'!O19&lt;&gt;"",'TT-1'!O19,"")</f>
        <v/>
      </c>
      <c r="CQ24" s="1" t="str">
        <f>IF('TT-1'!P19&lt;&gt;"",'TT-1'!P19,"")</f>
        <v/>
      </c>
      <c r="CR24" s="1" t="str">
        <f t="shared" si="59"/>
        <v/>
      </c>
      <c r="CS24" s="262" t="str">
        <f t="shared" si="60"/>
        <v/>
      </c>
      <c r="CT24" s="1" t="str">
        <f t="shared" si="61"/>
        <v/>
      </c>
      <c r="CU24" s="1" t="str">
        <f>IF('ut3'!G19&lt;&gt;"",'ut3'!G19,"")</f>
        <v/>
      </c>
      <c r="CV24" s="1" t="str">
        <f>IF('ut4'!G19&lt;&gt;"",'ut4'!G19,"")</f>
        <v/>
      </c>
      <c r="CW24" s="1" t="str">
        <f t="shared" si="62"/>
        <v/>
      </c>
      <c r="CX24" s="1" t="str">
        <f>IF('TT-2'!O19&lt;&gt;"",'TT-2'!O19,"")</f>
        <v/>
      </c>
      <c r="CY24" s="1" t="str">
        <f>IF('TT-2'!P19&lt;&gt;"",'TT-2'!P19,"")</f>
        <v/>
      </c>
      <c r="CZ24" s="1" t="str">
        <f t="shared" si="63"/>
        <v/>
      </c>
      <c r="DA24" s="1" t="str">
        <f t="shared" si="64"/>
        <v/>
      </c>
      <c r="DB24" s="1" t="str">
        <f t="shared" si="65"/>
        <v/>
      </c>
      <c r="DC24" s="1" t="str">
        <f t="shared" si="66"/>
        <v/>
      </c>
      <c r="DD24" s="263" t="str">
        <f t="shared" si="67"/>
        <v/>
      </c>
      <c r="DE24" s="80" t="str">
        <f t="shared" si="68"/>
        <v/>
      </c>
      <c r="DF24" s="1" t="str">
        <f t="shared" si="69"/>
        <v/>
      </c>
      <c r="DG24" s="1" t="str">
        <f t="shared" si="70"/>
        <v/>
      </c>
      <c r="DH24" s="1" t="str">
        <f t="shared" si="71"/>
        <v/>
      </c>
      <c r="DI24" s="229" t="str">
        <f>IF('ut1'!H19&lt;&gt;"",'ut1'!H19,"")</f>
        <v/>
      </c>
      <c r="DJ24" s="1" t="str">
        <f>IF('ut2'!H19&lt;&gt;"",'ut2'!H19,"")</f>
        <v/>
      </c>
      <c r="DK24" s="1" t="str">
        <f t="shared" si="72"/>
        <v/>
      </c>
      <c r="DL24" s="1" t="str">
        <f>IF('TT-1'!R19&lt;&gt;"",'TT-1'!R19,"")</f>
        <v/>
      </c>
      <c r="DM24" s="1" t="str">
        <f>IF('TT-1'!S19&lt;&gt;"",'TT-1'!S19,"")</f>
        <v/>
      </c>
      <c r="DN24" s="1" t="str">
        <f t="shared" si="73"/>
        <v/>
      </c>
      <c r="DO24" s="262" t="str">
        <f t="shared" si="74"/>
        <v/>
      </c>
      <c r="DP24" s="1" t="str">
        <f t="shared" si="75"/>
        <v/>
      </c>
      <c r="DQ24" s="1" t="str">
        <f>IF('ut3'!H19&lt;&gt;"",'ut3'!H19,"")</f>
        <v/>
      </c>
      <c r="DR24" s="1" t="str">
        <f>IF('ut4'!H19&lt;&gt;"",'ut4'!H19,"")</f>
        <v/>
      </c>
      <c r="DS24" s="1" t="str">
        <f t="shared" si="76"/>
        <v/>
      </c>
      <c r="DT24" s="1" t="str">
        <f>IF('TT-2'!R19&lt;&gt;"",'TT-2'!R19,"")</f>
        <v/>
      </c>
      <c r="DU24" s="1" t="str">
        <f>IF('TT-2'!S19&lt;&gt;"",'TT-2'!S19,"")</f>
        <v/>
      </c>
      <c r="DV24" s="1" t="str">
        <f t="shared" si="77"/>
        <v/>
      </c>
      <c r="DW24" s="262" t="str">
        <f t="shared" si="78"/>
        <v/>
      </c>
      <c r="DX24" s="1" t="str">
        <f t="shared" si="79"/>
        <v/>
      </c>
      <c r="DY24" s="1" t="str">
        <f t="shared" si="80"/>
        <v/>
      </c>
      <c r="DZ24" s="80" t="str">
        <f t="shared" si="81"/>
        <v/>
      </c>
      <c r="EA24" s="80" t="str">
        <f t="shared" si="82"/>
        <v/>
      </c>
      <c r="EB24" s="1" t="str">
        <f t="shared" si="83"/>
        <v/>
      </c>
      <c r="EC24" s="1" t="str">
        <f t="shared" si="84"/>
        <v/>
      </c>
      <c r="ED24" s="1" t="str">
        <f t="shared" si="85"/>
        <v/>
      </c>
      <c r="EE24" s="1">
        <f t="shared" si="86"/>
        <v>0</v>
      </c>
      <c r="EF24" s="230" t="str">
        <f t="shared" si="87"/>
        <v/>
      </c>
      <c r="EG24" s="1" t="str">
        <f t="shared" si="88"/>
        <v/>
      </c>
      <c r="EH24" s="1" t="str">
        <f t="shared" si="89"/>
        <v/>
      </c>
      <c r="EI24" s="1" t="str">
        <f>biodata!O23</f>
        <v>A</v>
      </c>
      <c r="EJ24" s="1" t="str">
        <f>biodata!T23</f>
        <v>A</v>
      </c>
      <c r="EK24" s="1"/>
      <c r="EL24" s="1"/>
      <c r="EM24" s="1" t="str">
        <f>biodata!P23</f>
        <v>A</v>
      </c>
      <c r="EN24" s="1" t="str">
        <f>biodata!U23</f>
        <v>A</v>
      </c>
      <c r="EO24" s="1" t="str">
        <f>biodata!Q23</f>
        <v>YES</v>
      </c>
      <c r="EP24" s="1" t="str">
        <f>biodata!V23</f>
        <v>YES</v>
      </c>
      <c r="EQ24" s="1" t="str">
        <f>biodata!R23</f>
        <v>A</v>
      </c>
      <c r="ER24" s="1" t="str">
        <f>biodata!W23</f>
        <v>A</v>
      </c>
      <c r="ES24" s="1" t="str">
        <f>biodata!S23</f>
        <v>A1</v>
      </c>
      <c r="ET24" s="1"/>
      <c r="EU24" s="1">
        <f>biodata!M23</f>
        <v>0</v>
      </c>
      <c r="EV24" s="1">
        <f>biodata!N23</f>
        <v>0</v>
      </c>
      <c r="EW24" s="1">
        <f>SKILL!C21</f>
        <v>0</v>
      </c>
      <c r="EX24" s="1">
        <f>SKILL!D21</f>
        <v>0</v>
      </c>
      <c r="EY24" s="1" t="str">
        <f>SKILL!E21</f>
        <v/>
      </c>
      <c r="EZ24" s="231" t="str">
        <f t="shared" si="1"/>
        <v/>
      </c>
      <c r="FA24" s="1">
        <f>SKILL!G21</f>
        <v>0</v>
      </c>
      <c r="FB24" s="1">
        <f>SKILL!H21</f>
        <v>0</v>
      </c>
      <c r="FC24" s="1" t="str">
        <f>SKILL!I21</f>
        <v/>
      </c>
      <c r="FD24" s="231" t="str">
        <f t="shared" si="2"/>
        <v/>
      </c>
      <c r="FE24" s="1" t="str">
        <f>SKILL!K21</f>
        <v/>
      </c>
      <c r="FF24" s="1" t="str">
        <f t="shared" si="90"/>
        <v/>
      </c>
      <c r="FG24" s="1">
        <f>biodata!I23</f>
        <v>0</v>
      </c>
      <c r="FH24" s="1">
        <f>biodata!J23</f>
        <v>0</v>
      </c>
      <c r="FI24" s="1">
        <f>biodata!K23</f>
        <v>0</v>
      </c>
      <c r="FJ24" s="1">
        <f>biodata!L23</f>
        <v>0</v>
      </c>
    </row>
    <row r="25" spans="1:166">
      <c r="A25" s="1">
        <f>biodata!A24</f>
        <v>16</v>
      </c>
      <c r="B25" s="1" t="str">
        <f>IF(biodata!D24&lt;&gt;"",biodata!D24,"")</f>
        <v/>
      </c>
      <c r="C25" s="1" t="str">
        <f>IF('ut1'!C20&lt;&gt;"",'ut1'!C20,"")</f>
        <v/>
      </c>
      <c r="D25" s="1" t="str">
        <f>IF('ut2'!C20&lt;&gt;"",'ut2'!C20,"")</f>
        <v/>
      </c>
      <c r="E25" s="1" t="str">
        <f t="shared" si="3"/>
        <v/>
      </c>
      <c r="F25" s="1" t="str">
        <f>IF('TT-1'!C20&lt;&gt;"",'TT-1'!C20,"")</f>
        <v/>
      </c>
      <c r="G25" s="1" t="str">
        <f>IF('TT-1'!D20&lt;&gt;"",'TT-1'!D20,"")</f>
        <v/>
      </c>
      <c r="H25" s="1" t="str">
        <f t="shared" si="4"/>
        <v/>
      </c>
      <c r="I25" s="262" t="str">
        <f t="shared" si="5"/>
        <v/>
      </c>
      <c r="J25" s="1" t="str">
        <f t="shared" si="6"/>
        <v/>
      </c>
      <c r="K25" s="1" t="str">
        <f>IF('ut3'!C20&lt;&gt;"",'ut3'!C20,"")</f>
        <v/>
      </c>
      <c r="L25" s="1" t="str">
        <f>IF('ut4'!C20&lt;&gt;"",'ut4'!C20,"")</f>
        <v/>
      </c>
      <c r="M25" s="1" t="str">
        <f t="shared" si="7"/>
        <v/>
      </c>
      <c r="N25" s="1" t="str">
        <f>IF('TT-2'!C20&lt;&gt;"",'TT-2'!C20,"")</f>
        <v/>
      </c>
      <c r="O25" s="1" t="str">
        <f>IF('TT-2'!D20&lt;&gt;"",'TT-2'!D20,"")</f>
        <v/>
      </c>
      <c r="P25" s="229" t="str">
        <f t="shared" si="8"/>
        <v/>
      </c>
      <c r="Q25" s="262" t="str">
        <f t="shared" si="9"/>
        <v/>
      </c>
      <c r="R25" s="1" t="str">
        <f t="shared" si="10"/>
        <v/>
      </c>
      <c r="S25" s="1" t="str">
        <f t="shared" si="11"/>
        <v/>
      </c>
      <c r="T25" s="263" t="str">
        <f t="shared" si="12"/>
        <v/>
      </c>
      <c r="U25" s="80" t="str">
        <f t="shared" si="13"/>
        <v/>
      </c>
      <c r="V25" s="1" t="str">
        <f t="shared" si="14"/>
        <v/>
      </c>
      <c r="W25" s="1" t="str">
        <f t="shared" si="15"/>
        <v/>
      </c>
      <c r="X25" s="1" t="str">
        <f t="shared" si="16"/>
        <v/>
      </c>
      <c r="Y25" s="229" t="str">
        <f>IF('ut1'!D20&lt;&gt;"",'ut1'!D20,"")</f>
        <v/>
      </c>
      <c r="Z25" s="1" t="str">
        <f>IF('ut2'!D20&lt;&gt;"",'ut2'!D20,"")</f>
        <v/>
      </c>
      <c r="AA25" s="1" t="str">
        <f t="shared" si="17"/>
        <v/>
      </c>
      <c r="AB25" s="1" t="str">
        <f>IF('TT-1'!F20&lt;&gt;"",'TT-1'!F20,"")</f>
        <v/>
      </c>
      <c r="AC25" s="1" t="str">
        <f>IF('TT-1'!G20&lt;&gt;"",'TT-1'!G20,"")</f>
        <v/>
      </c>
      <c r="AD25" s="1" t="str">
        <f t="shared" si="18"/>
        <v/>
      </c>
      <c r="AE25" s="262" t="str">
        <f t="shared" si="19"/>
        <v/>
      </c>
      <c r="AF25" s="1" t="str">
        <f t="shared" si="0"/>
        <v/>
      </c>
      <c r="AG25" s="1" t="str">
        <f>IF('ut3'!D20&lt;&gt;"",'ut3'!D20,"")</f>
        <v/>
      </c>
      <c r="AH25" s="1" t="str">
        <f>IF('ut4'!D20&lt;&gt;"",'ut4'!D20,"")</f>
        <v/>
      </c>
      <c r="AI25" s="1" t="str">
        <f t="shared" si="20"/>
        <v/>
      </c>
      <c r="AJ25" s="1" t="str">
        <f>IF('TT-2'!F20&lt;&gt;"",'TT-2'!F20,"")</f>
        <v/>
      </c>
      <c r="AK25" s="1" t="str">
        <f>IF('TT-2'!G20&lt;&gt;"",'TT-2'!G20,"")</f>
        <v/>
      </c>
      <c r="AL25" s="1" t="str">
        <f t="shared" si="21"/>
        <v/>
      </c>
      <c r="AM25" s="262" t="str">
        <f t="shared" si="22"/>
        <v/>
      </c>
      <c r="AN25" s="1" t="str">
        <f t="shared" si="23"/>
        <v/>
      </c>
      <c r="AO25" s="1" t="str">
        <f t="shared" si="24"/>
        <v/>
      </c>
      <c r="AP25" s="263" t="str">
        <f t="shared" si="25"/>
        <v/>
      </c>
      <c r="AQ25" s="80" t="str">
        <f t="shared" si="26"/>
        <v/>
      </c>
      <c r="AR25" s="1" t="str">
        <f t="shared" si="27"/>
        <v/>
      </c>
      <c r="AS25" s="1" t="str">
        <f t="shared" si="28"/>
        <v/>
      </c>
      <c r="AT25" s="1" t="str">
        <f t="shared" si="29"/>
        <v/>
      </c>
      <c r="AU25" s="229" t="str">
        <f>IF('ut1'!E20&lt;&gt;"",'ut1'!E20,"")</f>
        <v/>
      </c>
      <c r="AV25" s="1" t="str">
        <f>IF('ut2'!E20&lt;&gt;"",'ut2'!E20,"")</f>
        <v/>
      </c>
      <c r="AW25" s="1" t="str">
        <f t="shared" si="30"/>
        <v/>
      </c>
      <c r="AX25" s="1" t="str">
        <f>IF('TT-1'!I20&lt;&gt;"",'TT-1'!I20,"")</f>
        <v/>
      </c>
      <c r="AY25" s="1" t="str">
        <f>IF('TT-1'!J20&lt;&gt;"",'TT-1'!J20,"")</f>
        <v/>
      </c>
      <c r="AZ25" s="1" t="str">
        <f t="shared" si="31"/>
        <v/>
      </c>
      <c r="BA25" s="262" t="str">
        <f t="shared" si="32"/>
        <v/>
      </c>
      <c r="BB25" s="1" t="str">
        <f t="shared" si="33"/>
        <v/>
      </c>
      <c r="BC25" s="1" t="str">
        <f>IF('ut3'!E20&lt;&gt;"",'ut3'!E20,"")</f>
        <v/>
      </c>
      <c r="BD25" s="1" t="str">
        <f>IF('ut4'!E20&lt;&gt;"",'ut4'!E20,"")</f>
        <v/>
      </c>
      <c r="BE25" s="1" t="str">
        <f t="shared" si="34"/>
        <v/>
      </c>
      <c r="BF25" s="1" t="str">
        <f>IF('TT-2'!I20&lt;&gt;"",'TT-2'!I20,"")</f>
        <v/>
      </c>
      <c r="BG25" s="1" t="str">
        <f>IF('TT-2'!J20&lt;&gt;"",'TT-2'!J20,"")</f>
        <v/>
      </c>
      <c r="BH25" s="1" t="str">
        <f t="shared" si="35"/>
        <v/>
      </c>
      <c r="BI25" s="262" t="str">
        <f t="shared" si="36"/>
        <v/>
      </c>
      <c r="BJ25" s="1" t="str">
        <f t="shared" si="37"/>
        <v/>
      </c>
      <c r="BK25" s="1" t="str">
        <f t="shared" si="38"/>
        <v/>
      </c>
      <c r="BL25" s="263" t="str">
        <f t="shared" si="39"/>
        <v/>
      </c>
      <c r="BM25" s="80" t="str">
        <f t="shared" si="40"/>
        <v/>
      </c>
      <c r="BN25" s="1" t="str">
        <f t="shared" si="41"/>
        <v/>
      </c>
      <c r="BO25" s="1" t="str">
        <f t="shared" si="42"/>
        <v/>
      </c>
      <c r="BP25" s="1" t="str">
        <f t="shared" si="43"/>
        <v/>
      </c>
      <c r="BQ25" s="1" t="str">
        <f>IF('ut1'!F20&lt;&gt;"",'ut1'!F20,"")</f>
        <v/>
      </c>
      <c r="BR25" s="1" t="str">
        <f>IF('ut2'!F20&lt;&gt;"",'ut2'!F20,"")</f>
        <v/>
      </c>
      <c r="BS25" s="1" t="str">
        <f t="shared" si="44"/>
        <v/>
      </c>
      <c r="BT25" s="1" t="str">
        <f>IF('TT-1'!L20&lt;&gt;"",'TT-1'!L20,"")</f>
        <v/>
      </c>
      <c r="BU25" s="1" t="str">
        <f>IF('TT-1'!M20&lt;&gt;"",'TT-1'!M20,"")</f>
        <v/>
      </c>
      <c r="BV25" s="1" t="str">
        <f t="shared" si="45"/>
        <v/>
      </c>
      <c r="BW25" s="262" t="str">
        <f t="shared" si="46"/>
        <v/>
      </c>
      <c r="BX25" s="1" t="str">
        <f t="shared" si="47"/>
        <v/>
      </c>
      <c r="BY25" s="1" t="str">
        <f>IF('ut3'!F20&lt;&gt;"",'ut3'!F20,"")</f>
        <v/>
      </c>
      <c r="BZ25" s="1" t="str">
        <f>IF('ut4'!F20&lt;&gt;"",'ut4'!F20,"")</f>
        <v/>
      </c>
      <c r="CA25" s="1" t="str">
        <f t="shared" si="48"/>
        <v/>
      </c>
      <c r="CB25" s="1" t="str">
        <f>IF('TT-2'!L20&lt;&gt;"",'TT-2'!L20,"")</f>
        <v/>
      </c>
      <c r="CC25" s="1" t="str">
        <f>IF('TT-2'!M20&lt;&gt;"",'TT-2'!M20,"")</f>
        <v/>
      </c>
      <c r="CD25" s="1" t="str">
        <f t="shared" si="49"/>
        <v/>
      </c>
      <c r="CE25" s="262" t="str">
        <f t="shared" si="50"/>
        <v/>
      </c>
      <c r="CF25" s="1" t="str">
        <f t="shared" si="51"/>
        <v/>
      </c>
      <c r="CG25" s="1" t="str">
        <f t="shared" si="52"/>
        <v/>
      </c>
      <c r="CH25" s="263" t="str">
        <f t="shared" si="53"/>
        <v/>
      </c>
      <c r="CI25" s="80" t="str">
        <f t="shared" si="54"/>
        <v/>
      </c>
      <c r="CJ25" s="1" t="str">
        <f t="shared" si="55"/>
        <v/>
      </c>
      <c r="CK25" s="1" t="str">
        <f t="shared" si="56"/>
        <v/>
      </c>
      <c r="CL25" s="1" t="str">
        <f t="shared" si="57"/>
        <v/>
      </c>
      <c r="CM25" s="229" t="str">
        <f>IF('ut1'!G20&lt;&gt;"",'ut1'!G20,"")</f>
        <v/>
      </c>
      <c r="CN25" s="1" t="str">
        <f>IF('ut2'!G20&lt;&gt;"",'ut2'!G20,"")</f>
        <v/>
      </c>
      <c r="CO25" s="1" t="str">
        <f t="shared" si="58"/>
        <v/>
      </c>
      <c r="CP25" s="1" t="str">
        <f>IF('TT-1'!O20&lt;&gt;"",'TT-1'!O20,"")</f>
        <v/>
      </c>
      <c r="CQ25" s="1" t="str">
        <f>IF('TT-1'!P20&lt;&gt;"",'TT-1'!P20,"")</f>
        <v/>
      </c>
      <c r="CR25" s="1" t="str">
        <f t="shared" si="59"/>
        <v/>
      </c>
      <c r="CS25" s="262" t="str">
        <f t="shared" si="60"/>
        <v/>
      </c>
      <c r="CT25" s="1" t="str">
        <f t="shared" si="61"/>
        <v/>
      </c>
      <c r="CU25" s="1" t="str">
        <f>IF('ut3'!G20&lt;&gt;"",'ut3'!G20,"")</f>
        <v/>
      </c>
      <c r="CV25" s="1" t="str">
        <f>IF('ut4'!G20&lt;&gt;"",'ut4'!G20,"")</f>
        <v/>
      </c>
      <c r="CW25" s="1" t="str">
        <f t="shared" si="62"/>
        <v/>
      </c>
      <c r="CX25" s="1" t="str">
        <f>IF('TT-2'!O20&lt;&gt;"",'TT-2'!O20,"")</f>
        <v/>
      </c>
      <c r="CY25" s="1" t="str">
        <f>IF('TT-2'!P20&lt;&gt;"",'TT-2'!P20,"")</f>
        <v/>
      </c>
      <c r="CZ25" s="1" t="str">
        <f t="shared" si="63"/>
        <v/>
      </c>
      <c r="DA25" s="1" t="str">
        <f t="shared" si="64"/>
        <v/>
      </c>
      <c r="DB25" s="1" t="str">
        <f t="shared" si="65"/>
        <v/>
      </c>
      <c r="DC25" s="1" t="str">
        <f t="shared" si="66"/>
        <v/>
      </c>
      <c r="DD25" s="263" t="str">
        <f t="shared" si="67"/>
        <v/>
      </c>
      <c r="DE25" s="80" t="str">
        <f t="shared" si="68"/>
        <v/>
      </c>
      <c r="DF25" s="1" t="str">
        <f t="shared" si="69"/>
        <v/>
      </c>
      <c r="DG25" s="1" t="str">
        <f t="shared" si="70"/>
        <v/>
      </c>
      <c r="DH25" s="1" t="str">
        <f t="shared" si="71"/>
        <v/>
      </c>
      <c r="DI25" s="229" t="str">
        <f>IF('ut1'!H20&lt;&gt;"",'ut1'!H20,"")</f>
        <v/>
      </c>
      <c r="DJ25" s="1" t="str">
        <f>IF('ut2'!H20&lt;&gt;"",'ut2'!H20,"")</f>
        <v/>
      </c>
      <c r="DK25" s="1" t="str">
        <f t="shared" si="72"/>
        <v/>
      </c>
      <c r="DL25" s="1" t="str">
        <f>IF('TT-1'!R20&lt;&gt;"",'TT-1'!R20,"")</f>
        <v/>
      </c>
      <c r="DM25" s="1" t="str">
        <f>IF('TT-1'!S20&lt;&gt;"",'TT-1'!S20,"")</f>
        <v/>
      </c>
      <c r="DN25" s="1" t="str">
        <f t="shared" si="73"/>
        <v/>
      </c>
      <c r="DO25" s="262" t="str">
        <f t="shared" si="74"/>
        <v/>
      </c>
      <c r="DP25" s="1" t="str">
        <f t="shared" si="75"/>
        <v/>
      </c>
      <c r="DQ25" s="1" t="str">
        <f>IF('ut3'!H20&lt;&gt;"",'ut3'!H20,"")</f>
        <v/>
      </c>
      <c r="DR25" s="1" t="str">
        <f>IF('ut4'!H20&lt;&gt;"",'ut4'!H20,"")</f>
        <v/>
      </c>
      <c r="DS25" s="1" t="str">
        <f t="shared" si="76"/>
        <v/>
      </c>
      <c r="DT25" s="1" t="str">
        <f>IF('TT-2'!R20&lt;&gt;"",'TT-2'!R20,"")</f>
        <v/>
      </c>
      <c r="DU25" s="1" t="str">
        <f>IF('TT-2'!S20&lt;&gt;"",'TT-2'!S20,"")</f>
        <v/>
      </c>
      <c r="DV25" s="1" t="str">
        <f t="shared" si="77"/>
        <v/>
      </c>
      <c r="DW25" s="262" t="str">
        <f t="shared" si="78"/>
        <v/>
      </c>
      <c r="DX25" s="1" t="str">
        <f t="shared" si="79"/>
        <v/>
      </c>
      <c r="DY25" s="1" t="str">
        <f t="shared" si="80"/>
        <v/>
      </c>
      <c r="DZ25" s="80" t="str">
        <f t="shared" si="81"/>
        <v/>
      </c>
      <c r="EA25" s="80" t="str">
        <f t="shared" si="82"/>
        <v/>
      </c>
      <c r="EB25" s="1" t="str">
        <f t="shared" si="83"/>
        <v/>
      </c>
      <c r="EC25" s="1" t="str">
        <f t="shared" si="84"/>
        <v/>
      </c>
      <c r="ED25" s="1" t="str">
        <f t="shared" si="85"/>
        <v/>
      </c>
      <c r="EE25" s="1">
        <f t="shared" si="86"/>
        <v>0</v>
      </c>
      <c r="EF25" s="230" t="str">
        <f t="shared" si="87"/>
        <v/>
      </c>
      <c r="EG25" s="1" t="str">
        <f t="shared" si="88"/>
        <v/>
      </c>
      <c r="EH25" s="1" t="str">
        <f t="shared" si="89"/>
        <v/>
      </c>
      <c r="EI25" s="1" t="str">
        <f>biodata!O24</f>
        <v>B</v>
      </c>
      <c r="EJ25" s="1" t="str">
        <f>biodata!T24</f>
        <v>A</v>
      </c>
      <c r="EK25" s="1"/>
      <c r="EL25" s="1"/>
      <c r="EM25" s="1" t="str">
        <f>biodata!P24</f>
        <v>A</v>
      </c>
      <c r="EN25" s="1" t="str">
        <f>biodata!U24</f>
        <v>B</v>
      </c>
      <c r="EO25" s="1" t="str">
        <f>biodata!Q24</f>
        <v>YES</v>
      </c>
      <c r="EP25" s="1" t="str">
        <f>biodata!V24</f>
        <v>YES</v>
      </c>
      <c r="EQ25" s="1" t="str">
        <f>biodata!R24</f>
        <v>A</v>
      </c>
      <c r="ER25" s="1" t="str">
        <f>biodata!W24</f>
        <v>A</v>
      </c>
      <c r="ES25" s="1" t="str">
        <f>biodata!S24</f>
        <v>A1</v>
      </c>
      <c r="ET25" s="1"/>
      <c r="EU25" s="1">
        <f>biodata!M24</f>
        <v>0</v>
      </c>
      <c r="EV25" s="1">
        <f>biodata!N24</f>
        <v>0</v>
      </c>
      <c r="EW25" s="1">
        <f>SKILL!C22</f>
        <v>0</v>
      </c>
      <c r="EX25" s="1">
        <f>SKILL!D22</f>
        <v>0</v>
      </c>
      <c r="EY25" s="1" t="str">
        <f>SKILL!E22</f>
        <v/>
      </c>
      <c r="EZ25" s="231" t="str">
        <f t="shared" si="1"/>
        <v/>
      </c>
      <c r="FA25" s="1">
        <f>SKILL!G22</f>
        <v>0</v>
      </c>
      <c r="FB25" s="1">
        <f>SKILL!H22</f>
        <v>0</v>
      </c>
      <c r="FC25" s="1" t="str">
        <f>SKILL!I22</f>
        <v/>
      </c>
      <c r="FD25" s="231" t="str">
        <f t="shared" si="2"/>
        <v/>
      </c>
      <c r="FE25" s="1" t="str">
        <f>SKILL!K22</f>
        <v/>
      </c>
      <c r="FF25" s="1" t="str">
        <f t="shared" si="90"/>
        <v/>
      </c>
      <c r="FG25" s="1">
        <f>biodata!I24</f>
        <v>0</v>
      </c>
      <c r="FH25" s="1">
        <f>biodata!J24</f>
        <v>0</v>
      </c>
      <c r="FI25" s="1">
        <f>biodata!K24</f>
        <v>0</v>
      </c>
      <c r="FJ25" s="1">
        <f>biodata!L24</f>
        <v>0</v>
      </c>
    </row>
    <row r="26" spans="1:166">
      <c r="A26" s="1">
        <f>biodata!A25</f>
        <v>17</v>
      </c>
      <c r="B26" s="1" t="str">
        <f>IF(biodata!D25&lt;&gt;"",biodata!D25,"")</f>
        <v/>
      </c>
      <c r="C26" s="1" t="str">
        <f>IF('ut1'!C21&lt;&gt;"",'ut1'!C21,"")</f>
        <v/>
      </c>
      <c r="D26" s="1" t="str">
        <f>IF('ut2'!C21&lt;&gt;"",'ut2'!C21,"")</f>
        <v/>
      </c>
      <c r="E26" s="1" t="str">
        <f t="shared" si="3"/>
        <v/>
      </c>
      <c r="F26" s="1" t="str">
        <f>IF('TT-1'!C21&lt;&gt;"",'TT-1'!C21,"")</f>
        <v/>
      </c>
      <c r="G26" s="1" t="str">
        <f>IF('TT-1'!D21&lt;&gt;"",'TT-1'!D21,"")</f>
        <v/>
      </c>
      <c r="H26" s="1" t="str">
        <f t="shared" si="4"/>
        <v/>
      </c>
      <c r="I26" s="262" t="str">
        <f t="shared" si="5"/>
        <v/>
      </c>
      <c r="J26" s="1" t="str">
        <f t="shared" si="6"/>
        <v/>
      </c>
      <c r="K26" s="1" t="str">
        <f>IF('ut3'!C21&lt;&gt;"",'ut3'!C21,"")</f>
        <v/>
      </c>
      <c r="L26" s="1" t="str">
        <f>IF('ut4'!C21&lt;&gt;"",'ut4'!C21,"")</f>
        <v/>
      </c>
      <c r="M26" s="1" t="str">
        <f t="shared" si="7"/>
        <v/>
      </c>
      <c r="N26" s="1" t="str">
        <f>IF('TT-2'!C21&lt;&gt;"",'TT-2'!C21,"")</f>
        <v/>
      </c>
      <c r="O26" s="1" t="str">
        <f>IF('TT-2'!D21&lt;&gt;"",'TT-2'!D21,"")</f>
        <v/>
      </c>
      <c r="P26" s="229" t="str">
        <f t="shared" si="8"/>
        <v/>
      </c>
      <c r="Q26" s="262" t="str">
        <f t="shared" si="9"/>
        <v/>
      </c>
      <c r="R26" s="1" t="str">
        <f t="shared" si="10"/>
        <v/>
      </c>
      <c r="S26" s="1" t="str">
        <f t="shared" si="11"/>
        <v/>
      </c>
      <c r="T26" s="263" t="str">
        <f t="shared" si="12"/>
        <v/>
      </c>
      <c r="U26" s="80" t="str">
        <f t="shared" si="13"/>
        <v/>
      </c>
      <c r="V26" s="1" t="str">
        <f t="shared" si="14"/>
        <v/>
      </c>
      <c r="W26" s="1" t="str">
        <f t="shared" si="15"/>
        <v/>
      </c>
      <c r="X26" s="1" t="str">
        <f t="shared" si="16"/>
        <v/>
      </c>
      <c r="Y26" s="229" t="str">
        <f>IF('ut1'!D21&lt;&gt;"",'ut1'!D21,"")</f>
        <v/>
      </c>
      <c r="Z26" s="1" t="str">
        <f>IF('ut2'!D21&lt;&gt;"",'ut2'!D21,"")</f>
        <v/>
      </c>
      <c r="AA26" s="1" t="str">
        <f t="shared" si="17"/>
        <v/>
      </c>
      <c r="AB26" s="1" t="str">
        <f>IF('TT-1'!F21&lt;&gt;"",'TT-1'!F21,"")</f>
        <v/>
      </c>
      <c r="AC26" s="1" t="str">
        <f>IF('TT-1'!G21&lt;&gt;"",'TT-1'!G21,"")</f>
        <v/>
      </c>
      <c r="AD26" s="1" t="str">
        <f t="shared" si="18"/>
        <v/>
      </c>
      <c r="AE26" s="262" t="str">
        <f t="shared" si="19"/>
        <v/>
      </c>
      <c r="AF26" s="1" t="str">
        <f t="shared" si="0"/>
        <v/>
      </c>
      <c r="AG26" s="1" t="str">
        <f>IF('ut3'!D21&lt;&gt;"",'ut3'!D21,"")</f>
        <v/>
      </c>
      <c r="AH26" s="1" t="str">
        <f>IF('ut4'!D21&lt;&gt;"",'ut4'!D21,"")</f>
        <v/>
      </c>
      <c r="AI26" s="1" t="str">
        <f t="shared" si="20"/>
        <v/>
      </c>
      <c r="AJ26" s="1" t="str">
        <f>IF('TT-2'!F21&lt;&gt;"",'TT-2'!F21,"")</f>
        <v/>
      </c>
      <c r="AK26" s="1" t="str">
        <f>IF('TT-2'!G21&lt;&gt;"",'TT-2'!G21,"")</f>
        <v/>
      </c>
      <c r="AL26" s="1" t="str">
        <f t="shared" si="21"/>
        <v/>
      </c>
      <c r="AM26" s="262" t="str">
        <f t="shared" si="22"/>
        <v/>
      </c>
      <c r="AN26" s="1" t="str">
        <f t="shared" si="23"/>
        <v/>
      </c>
      <c r="AO26" s="1" t="str">
        <f t="shared" si="24"/>
        <v/>
      </c>
      <c r="AP26" s="263" t="str">
        <f t="shared" si="25"/>
        <v/>
      </c>
      <c r="AQ26" s="80" t="str">
        <f t="shared" si="26"/>
        <v/>
      </c>
      <c r="AR26" s="1" t="str">
        <f t="shared" si="27"/>
        <v/>
      </c>
      <c r="AS26" s="1" t="str">
        <f t="shared" si="28"/>
        <v/>
      </c>
      <c r="AT26" s="1" t="str">
        <f t="shared" si="29"/>
        <v/>
      </c>
      <c r="AU26" s="229" t="str">
        <f>IF('ut1'!E21&lt;&gt;"",'ut1'!E21,"")</f>
        <v/>
      </c>
      <c r="AV26" s="1" t="str">
        <f>IF('ut2'!E21&lt;&gt;"",'ut2'!E21,"")</f>
        <v/>
      </c>
      <c r="AW26" s="1" t="str">
        <f t="shared" si="30"/>
        <v/>
      </c>
      <c r="AX26" s="1" t="str">
        <f>IF('TT-1'!I21&lt;&gt;"",'TT-1'!I21,"")</f>
        <v/>
      </c>
      <c r="AY26" s="1" t="str">
        <f>IF('TT-1'!J21&lt;&gt;"",'TT-1'!J21,"")</f>
        <v/>
      </c>
      <c r="AZ26" s="1" t="str">
        <f t="shared" si="31"/>
        <v/>
      </c>
      <c r="BA26" s="262" t="str">
        <f t="shared" si="32"/>
        <v/>
      </c>
      <c r="BB26" s="1" t="str">
        <f t="shared" si="33"/>
        <v/>
      </c>
      <c r="BC26" s="1" t="str">
        <f>IF('ut3'!E21&lt;&gt;"",'ut3'!E21,"")</f>
        <v/>
      </c>
      <c r="BD26" s="1" t="str">
        <f>IF('ut4'!E21&lt;&gt;"",'ut4'!E21,"")</f>
        <v/>
      </c>
      <c r="BE26" s="1" t="str">
        <f t="shared" si="34"/>
        <v/>
      </c>
      <c r="BF26" s="1" t="str">
        <f>IF('TT-2'!I21&lt;&gt;"",'TT-2'!I21,"")</f>
        <v/>
      </c>
      <c r="BG26" s="1" t="str">
        <f>IF('TT-2'!J21&lt;&gt;"",'TT-2'!J21,"")</f>
        <v/>
      </c>
      <c r="BH26" s="1" t="str">
        <f t="shared" si="35"/>
        <v/>
      </c>
      <c r="BI26" s="262" t="str">
        <f t="shared" si="36"/>
        <v/>
      </c>
      <c r="BJ26" s="1" t="str">
        <f t="shared" si="37"/>
        <v/>
      </c>
      <c r="BK26" s="1" t="str">
        <f t="shared" si="38"/>
        <v/>
      </c>
      <c r="BL26" s="263" t="str">
        <f t="shared" si="39"/>
        <v/>
      </c>
      <c r="BM26" s="80" t="str">
        <f t="shared" si="40"/>
        <v/>
      </c>
      <c r="BN26" s="1" t="str">
        <f t="shared" si="41"/>
        <v/>
      </c>
      <c r="BO26" s="1" t="str">
        <f t="shared" si="42"/>
        <v/>
      </c>
      <c r="BP26" s="1" t="str">
        <f t="shared" si="43"/>
        <v/>
      </c>
      <c r="BQ26" s="1" t="str">
        <f>IF('ut1'!F21&lt;&gt;"",'ut1'!F21,"")</f>
        <v/>
      </c>
      <c r="BR26" s="1" t="str">
        <f>IF('ut2'!F21&lt;&gt;"",'ut2'!F21,"")</f>
        <v/>
      </c>
      <c r="BS26" s="1" t="str">
        <f t="shared" si="44"/>
        <v/>
      </c>
      <c r="BT26" s="1" t="str">
        <f>IF('TT-1'!L21&lt;&gt;"",'TT-1'!L21,"")</f>
        <v/>
      </c>
      <c r="BU26" s="1" t="str">
        <f>IF('TT-1'!M21&lt;&gt;"",'TT-1'!M21,"")</f>
        <v/>
      </c>
      <c r="BV26" s="1" t="str">
        <f t="shared" si="45"/>
        <v/>
      </c>
      <c r="BW26" s="262" t="str">
        <f t="shared" si="46"/>
        <v/>
      </c>
      <c r="BX26" s="1" t="str">
        <f t="shared" si="47"/>
        <v/>
      </c>
      <c r="BY26" s="1" t="str">
        <f>IF('ut3'!F21&lt;&gt;"",'ut3'!F21,"")</f>
        <v/>
      </c>
      <c r="BZ26" s="1" t="str">
        <f>IF('ut4'!F21&lt;&gt;"",'ut4'!F21,"")</f>
        <v/>
      </c>
      <c r="CA26" s="1" t="str">
        <f t="shared" si="48"/>
        <v/>
      </c>
      <c r="CB26" s="1" t="str">
        <f>IF('TT-2'!L21&lt;&gt;"",'TT-2'!L21,"")</f>
        <v/>
      </c>
      <c r="CC26" s="1" t="str">
        <f>IF('TT-2'!M21&lt;&gt;"",'TT-2'!M21,"")</f>
        <v/>
      </c>
      <c r="CD26" s="1" t="str">
        <f t="shared" si="49"/>
        <v/>
      </c>
      <c r="CE26" s="262" t="str">
        <f t="shared" si="50"/>
        <v/>
      </c>
      <c r="CF26" s="1" t="str">
        <f t="shared" si="51"/>
        <v/>
      </c>
      <c r="CG26" s="1" t="str">
        <f t="shared" si="52"/>
        <v/>
      </c>
      <c r="CH26" s="263" t="str">
        <f t="shared" si="53"/>
        <v/>
      </c>
      <c r="CI26" s="80" t="str">
        <f t="shared" si="54"/>
        <v/>
      </c>
      <c r="CJ26" s="1" t="str">
        <f t="shared" si="55"/>
        <v/>
      </c>
      <c r="CK26" s="1" t="str">
        <f t="shared" si="56"/>
        <v/>
      </c>
      <c r="CL26" s="1" t="str">
        <f t="shared" si="57"/>
        <v/>
      </c>
      <c r="CM26" s="229" t="str">
        <f>IF('ut1'!G21&lt;&gt;"",'ut1'!G21,"")</f>
        <v/>
      </c>
      <c r="CN26" s="1" t="str">
        <f>IF('ut2'!G21&lt;&gt;"",'ut2'!G21,"")</f>
        <v/>
      </c>
      <c r="CO26" s="1" t="str">
        <f t="shared" si="58"/>
        <v/>
      </c>
      <c r="CP26" s="1" t="str">
        <f>IF('TT-1'!O21&lt;&gt;"",'TT-1'!O21,"")</f>
        <v/>
      </c>
      <c r="CQ26" s="1" t="str">
        <f>IF('TT-1'!P21&lt;&gt;"",'TT-1'!P21,"")</f>
        <v/>
      </c>
      <c r="CR26" s="1" t="str">
        <f t="shared" si="59"/>
        <v/>
      </c>
      <c r="CS26" s="262" t="str">
        <f t="shared" si="60"/>
        <v/>
      </c>
      <c r="CT26" s="1" t="str">
        <f t="shared" si="61"/>
        <v/>
      </c>
      <c r="CU26" s="1" t="str">
        <f>IF('ut3'!G21&lt;&gt;"",'ut3'!G21,"")</f>
        <v/>
      </c>
      <c r="CV26" s="1" t="str">
        <f>IF('ut4'!G21&lt;&gt;"",'ut4'!G21,"")</f>
        <v/>
      </c>
      <c r="CW26" s="1" t="str">
        <f t="shared" si="62"/>
        <v/>
      </c>
      <c r="CX26" s="1" t="str">
        <f>IF('TT-2'!O21&lt;&gt;"",'TT-2'!O21,"")</f>
        <v/>
      </c>
      <c r="CY26" s="1" t="str">
        <f>IF('TT-2'!P21&lt;&gt;"",'TT-2'!P21,"")</f>
        <v/>
      </c>
      <c r="CZ26" s="1" t="str">
        <f t="shared" si="63"/>
        <v/>
      </c>
      <c r="DA26" s="1" t="str">
        <f t="shared" si="64"/>
        <v/>
      </c>
      <c r="DB26" s="1" t="str">
        <f t="shared" si="65"/>
        <v/>
      </c>
      <c r="DC26" s="1" t="str">
        <f t="shared" si="66"/>
        <v/>
      </c>
      <c r="DD26" s="263" t="str">
        <f t="shared" si="67"/>
        <v/>
      </c>
      <c r="DE26" s="80" t="str">
        <f t="shared" si="68"/>
        <v/>
      </c>
      <c r="DF26" s="1" t="str">
        <f t="shared" si="69"/>
        <v/>
      </c>
      <c r="DG26" s="1" t="str">
        <f t="shared" si="70"/>
        <v/>
      </c>
      <c r="DH26" s="1" t="str">
        <f t="shared" si="71"/>
        <v/>
      </c>
      <c r="DI26" s="229" t="str">
        <f>IF('ut1'!H21&lt;&gt;"",'ut1'!H21,"")</f>
        <v/>
      </c>
      <c r="DJ26" s="1" t="str">
        <f>IF('ut2'!H21&lt;&gt;"",'ut2'!H21,"")</f>
        <v/>
      </c>
      <c r="DK26" s="1" t="str">
        <f t="shared" si="72"/>
        <v/>
      </c>
      <c r="DL26" s="1" t="str">
        <f>IF('TT-1'!R21&lt;&gt;"",'TT-1'!R21,"")</f>
        <v/>
      </c>
      <c r="DM26" s="1" t="str">
        <f>IF('TT-1'!S21&lt;&gt;"",'TT-1'!S21,"")</f>
        <v/>
      </c>
      <c r="DN26" s="1" t="str">
        <f t="shared" si="73"/>
        <v/>
      </c>
      <c r="DO26" s="262" t="str">
        <f t="shared" si="74"/>
        <v/>
      </c>
      <c r="DP26" s="1" t="str">
        <f t="shared" si="75"/>
        <v/>
      </c>
      <c r="DQ26" s="1" t="str">
        <f>IF('ut3'!H21&lt;&gt;"",'ut3'!H21,"")</f>
        <v/>
      </c>
      <c r="DR26" s="1" t="str">
        <f>IF('ut4'!H21&lt;&gt;"",'ut4'!H21,"")</f>
        <v/>
      </c>
      <c r="DS26" s="1" t="str">
        <f t="shared" si="76"/>
        <v/>
      </c>
      <c r="DT26" s="1" t="str">
        <f>IF('TT-2'!R21&lt;&gt;"",'TT-2'!R21,"")</f>
        <v/>
      </c>
      <c r="DU26" s="1" t="str">
        <f>IF('TT-2'!S21&lt;&gt;"",'TT-2'!S21,"")</f>
        <v/>
      </c>
      <c r="DV26" s="1" t="str">
        <f t="shared" si="77"/>
        <v/>
      </c>
      <c r="DW26" s="262" t="str">
        <f t="shared" si="78"/>
        <v/>
      </c>
      <c r="DX26" s="1" t="str">
        <f t="shared" si="79"/>
        <v/>
      </c>
      <c r="DY26" s="1" t="str">
        <f t="shared" si="80"/>
        <v/>
      </c>
      <c r="DZ26" s="80" t="str">
        <f t="shared" si="81"/>
        <v/>
      </c>
      <c r="EA26" s="80" t="str">
        <f t="shared" si="82"/>
        <v/>
      </c>
      <c r="EB26" s="1" t="str">
        <f t="shared" si="83"/>
        <v/>
      </c>
      <c r="EC26" s="1" t="str">
        <f t="shared" si="84"/>
        <v/>
      </c>
      <c r="ED26" s="1" t="str">
        <f t="shared" si="85"/>
        <v/>
      </c>
      <c r="EE26" s="1">
        <f t="shared" si="86"/>
        <v>0</v>
      </c>
      <c r="EF26" s="230" t="str">
        <f t="shared" si="87"/>
        <v/>
      </c>
      <c r="EG26" s="1" t="str">
        <f t="shared" si="88"/>
        <v/>
      </c>
      <c r="EH26" s="1" t="str">
        <f t="shared" si="89"/>
        <v/>
      </c>
      <c r="EI26" s="1" t="str">
        <f>biodata!O25</f>
        <v>A</v>
      </c>
      <c r="EJ26" s="1" t="str">
        <f>biodata!T25</f>
        <v>A</v>
      </c>
      <c r="EK26" s="1"/>
      <c r="EL26" s="1"/>
      <c r="EM26" s="1" t="str">
        <f>biodata!P25</f>
        <v>A</v>
      </c>
      <c r="EN26" s="1" t="str">
        <f>biodata!U25</f>
        <v>A</v>
      </c>
      <c r="EO26" s="1" t="str">
        <f>biodata!Q25</f>
        <v>YES</v>
      </c>
      <c r="EP26" s="1" t="str">
        <f>biodata!V25</f>
        <v>YES</v>
      </c>
      <c r="EQ26" s="1" t="str">
        <f>biodata!R25</f>
        <v>A</v>
      </c>
      <c r="ER26" s="1" t="str">
        <f>biodata!W25</f>
        <v>A</v>
      </c>
      <c r="ES26" s="1" t="str">
        <f>biodata!S25</f>
        <v>A1</v>
      </c>
      <c r="ET26" s="1"/>
      <c r="EU26" s="1">
        <f>biodata!M25</f>
        <v>0</v>
      </c>
      <c r="EV26" s="1">
        <f>biodata!N25</f>
        <v>0</v>
      </c>
      <c r="EW26" s="1">
        <f>SKILL!C23</f>
        <v>0</v>
      </c>
      <c r="EX26" s="1">
        <f>SKILL!D23</f>
        <v>0</v>
      </c>
      <c r="EY26" s="1" t="str">
        <f>SKILL!E23</f>
        <v/>
      </c>
      <c r="EZ26" s="231" t="str">
        <f t="shared" si="1"/>
        <v/>
      </c>
      <c r="FA26" s="1">
        <f>SKILL!G23</f>
        <v>0</v>
      </c>
      <c r="FB26" s="1">
        <f>SKILL!H23</f>
        <v>0</v>
      </c>
      <c r="FC26" s="1" t="str">
        <f>SKILL!I23</f>
        <v/>
      </c>
      <c r="FD26" s="231" t="str">
        <f t="shared" si="2"/>
        <v/>
      </c>
      <c r="FE26" s="1" t="str">
        <f>SKILL!K23</f>
        <v/>
      </c>
      <c r="FF26" s="1" t="str">
        <f t="shared" si="90"/>
        <v/>
      </c>
      <c r="FG26" s="1">
        <f>biodata!I25</f>
        <v>0</v>
      </c>
      <c r="FH26" s="1">
        <f>biodata!J25</f>
        <v>0</v>
      </c>
      <c r="FI26" s="1">
        <f>biodata!K25</f>
        <v>0</v>
      </c>
      <c r="FJ26" s="1">
        <f>biodata!L25</f>
        <v>0</v>
      </c>
    </row>
    <row r="27" spans="1:166">
      <c r="A27" s="1">
        <f>biodata!A26</f>
        <v>18</v>
      </c>
      <c r="B27" s="1" t="str">
        <f>IF(biodata!D26&lt;&gt;"",biodata!D26,"")</f>
        <v/>
      </c>
      <c r="C27" s="1" t="str">
        <f>IF('ut1'!C22&lt;&gt;"",'ut1'!C22,"")</f>
        <v/>
      </c>
      <c r="D27" s="1" t="str">
        <f>IF('ut2'!C22&lt;&gt;"",'ut2'!C22,"")</f>
        <v/>
      </c>
      <c r="E27" s="1" t="str">
        <f t="shared" si="3"/>
        <v/>
      </c>
      <c r="F27" s="1" t="str">
        <f>IF('TT-1'!C22&lt;&gt;"",'TT-1'!C22,"")</f>
        <v/>
      </c>
      <c r="G27" s="1" t="str">
        <f>IF('TT-1'!D22&lt;&gt;"",'TT-1'!D22,"")</f>
        <v/>
      </c>
      <c r="H27" s="1" t="str">
        <f t="shared" si="4"/>
        <v/>
      </c>
      <c r="I27" s="262" t="str">
        <f t="shared" si="5"/>
        <v/>
      </c>
      <c r="J27" s="1" t="str">
        <f t="shared" si="6"/>
        <v/>
      </c>
      <c r="K27" s="1" t="str">
        <f>IF('ut3'!C22&lt;&gt;"",'ut3'!C22,"")</f>
        <v/>
      </c>
      <c r="L27" s="1" t="str">
        <f>IF('ut4'!C22&lt;&gt;"",'ut4'!C22,"")</f>
        <v/>
      </c>
      <c r="M27" s="1" t="str">
        <f t="shared" si="7"/>
        <v/>
      </c>
      <c r="N27" s="1" t="str">
        <f>IF('TT-2'!C22&lt;&gt;"",'TT-2'!C22,"")</f>
        <v/>
      </c>
      <c r="O27" s="1" t="str">
        <f>IF('TT-2'!D22&lt;&gt;"",'TT-2'!D22,"")</f>
        <v/>
      </c>
      <c r="P27" s="229" t="str">
        <f t="shared" si="8"/>
        <v/>
      </c>
      <c r="Q27" s="262" t="str">
        <f t="shared" si="9"/>
        <v/>
      </c>
      <c r="R27" s="1" t="str">
        <f t="shared" si="10"/>
        <v/>
      </c>
      <c r="S27" s="1" t="str">
        <f t="shared" si="11"/>
        <v/>
      </c>
      <c r="T27" s="263" t="str">
        <f t="shared" si="12"/>
        <v/>
      </c>
      <c r="U27" s="80" t="str">
        <f t="shared" si="13"/>
        <v/>
      </c>
      <c r="V27" s="1" t="str">
        <f t="shared" si="14"/>
        <v/>
      </c>
      <c r="W27" s="1" t="str">
        <f t="shared" si="15"/>
        <v/>
      </c>
      <c r="X27" s="1" t="str">
        <f t="shared" si="16"/>
        <v/>
      </c>
      <c r="Y27" s="229" t="str">
        <f>IF('ut1'!D22&lt;&gt;"",'ut1'!D22,"")</f>
        <v/>
      </c>
      <c r="Z27" s="1" t="str">
        <f>IF('ut2'!D22&lt;&gt;"",'ut2'!D22,"")</f>
        <v/>
      </c>
      <c r="AA27" s="1" t="str">
        <f t="shared" si="17"/>
        <v/>
      </c>
      <c r="AB27" s="1" t="str">
        <f>IF('TT-1'!F22&lt;&gt;"",'TT-1'!F22,"")</f>
        <v/>
      </c>
      <c r="AC27" s="1" t="str">
        <f>IF('TT-1'!G22&lt;&gt;"",'TT-1'!G22,"")</f>
        <v/>
      </c>
      <c r="AD27" s="1" t="str">
        <f t="shared" si="18"/>
        <v/>
      </c>
      <c r="AE27" s="262" t="str">
        <f t="shared" si="19"/>
        <v/>
      </c>
      <c r="AF27" s="1" t="str">
        <f t="shared" si="0"/>
        <v/>
      </c>
      <c r="AG27" s="1" t="str">
        <f>IF('ut3'!D22&lt;&gt;"",'ut3'!D22,"")</f>
        <v/>
      </c>
      <c r="AH27" s="1" t="str">
        <f>IF('ut4'!D22&lt;&gt;"",'ut4'!D22,"")</f>
        <v/>
      </c>
      <c r="AI27" s="1" t="str">
        <f t="shared" si="20"/>
        <v/>
      </c>
      <c r="AJ27" s="1" t="str">
        <f>IF('TT-2'!F22&lt;&gt;"",'TT-2'!F22,"")</f>
        <v/>
      </c>
      <c r="AK27" s="1" t="str">
        <f>IF('TT-2'!G22&lt;&gt;"",'TT-2'!G22,"")</f>
        <v/>
      </c>
      <c r="AL27" s="1" t="str">
        <f t="shared" si="21"/>
        <v/>
      </c>
      <c r="AM27" s="262" t="str">
        <f t="shared" si="22"/>
        <v/>
      </c>
      <c r="AN27" s="1" t="str">
        <f t="shared" si="23"/>
        <v/>
      </c>
      <c r="AO27" s="1" t="str">
        <f t="shared" si="24"/>
        <v/>
      </c>
      <c r="AP27" s="263" t="str">
        <f t="shared" si="25"/>
        <v/>
      </c>
      <c r="AQ27" s="80" t="str">
        <f t="shared" si="26"/>
        <v/>
      </c>
      <c r="AR27" s="1" t="str">
        <f t="shared" si="27"/>
        <v/>
      </c>
      <c r="AS27" s="1" t="str">
        <f t="shared" si="28"/>
        <v/>
      </c>
      <c r="AT27" s="1" t="str">
        <f t="shared" si="29"/>
        <v/>
      </c>
      <c r="AU27" s="229" t="str">
        <f>IF('ut1'!E22&lt;&gt;"",'ut1'!E22,"")</f>
        <v/>
      </c>
      <c r="AV27" s="1" t="str">
        <f>IF('ut2'!E22&lt;&gt;"",'ut2'!E22,"")</f>
        <v/>
      </c>
      <c r="AW27" s="1" t="str">
        <f t="shared" si="30"/>
        <v/>
      </c>
      <c r="AX27" s="1" t="str">
        <f>IF('TT-1'!I22&lt;&gt;"",'TT-1'!I22,"")</f>
        <v/>
      </c>
      <c r="AY27" s="1" t="str">
        <f>IF('TT-1'!J22&lt;&gt;"",'TT-1'!J22,"")</f>
        <v/>
      </c>
      <c r="AZ27" s="1" t="str">
        <f t="shared" si="31"/>
        <v/>
      </c>
      <c r="BA27" s="262" t="str">
        <f t="shared" si="32"/>
        <v/>
      </c>
      <c r="BB27" s="1" t="str">
        <f t="shared" si="33"/>
        <v/>
      </c>
      <c r="BC27" s="1" t="str">
        <f>IF('ut3'!E22&lt;&gt;"",'ut3'!E22,"")</f>
        <v/>
      </c>
      <c r="BD27" s="1" t="str">
        <f>IF('ut4'!E22&lt;&gt;"",'ut4'!E22,"")</f>
        <v/>
      </c>
      <c r="BE27" s="1" t="str">
        <f t="shared" si="34"/>
        <v/>
      </c>
      <c r="BF27" s="1" t="str">
        <f>IF('TT-2'!I22&lt;&gt;"",'TT-2'!I22,"")</f>
        <v/>
      </c>
      <c r="BG27" s="1" t="str">
        <f>IF('TT-2'!J22&lt;&gt;"",'TT-2'!J22,"")</f>
        <v/>
      </c>
      <c r="BH27" s="1" t="str">
        <f t="shared" si="35"/>
        <v/>
      </c>
      <c r="BI27" s="262" t="str">
        <f t="shared" si="36"/>
        <v/>
      </c>
      <c r="BJ27" s="1" t="str">
        <f t="shared" si="37"/>
        <v/>
      </c>
      <c r="BK27" s="1" t="str">
        <f t="shared" si="38"/>
        <v/>
      </c>
      <c r="BL27" s="263" t="str">
        <f t="shared" si="39"/>
        <v/>
      </c>
      <c r="BM27" s="80" t="str">
        <f t="shared" si="40"/>
        <v/>
      </c>
      <c r="BN27" s="1" t="str">
        <f t="shared" si="41"/>
        <v/>
      </c>
      <c r="BO27" s="1" t="str">
        <f t="shared" si="42"/>
        <v/>
      </c>
      <c r="BP27" s="1" t="str">
        <f t="shared" si="43"/>
        <v/>
      </c>
      <c r="BQ27" s="1" t="str">
        <f>IF('ut1'!F22&lt;&gt;"",'ut1'!F22,"")</f>
        <v/>
      </c>
      <c r="BR27" s="1" t="str">
        <f>IF('ut2'!F22&lt;&gt;"",'ut2'!F22,"")</f>
        <v/>
      </c>
      <c r="BS27" s="1" t="str">
        <f t="shared" si="44"/>
        <v/>
      </c>
      <c r="BT27" s="1" t="str">
        <f>IF('TT-1'!L22&lt;&gt;"",'TT-1'!L22,"")</f>
        <v/>
      </c>
      <c r="BU27" s="1" t="str">
        <f>IF('TT-1'!M22&lt;&gt;"",'TT-1'!M22,"")</f>
        <v/>
      </c>
      <c r="BV27" s="1" t="str">
        <f t="shared" si="45"/>
        <v/>
      </c>
      <c r="BW27" s="262" t="str">
        <f t="shared" si="46"/>
        <v/>
      </c>
      <c r="BX27" s="1" t="str">
        <f t="shared" si="47"/>
        <v/>
      </c>
      <c r="BY27" s="1" t="str">
        <f>IF('ut3'!F22&lt;&gt;"",'ut3'!F22,"")</f>
        <v/>
      </c>
      <c r="BZ27" s="1" t="str">
        <f>IF('ut4'!F22&lt;&gt;"",'ut4'!F22,"")</f>
        <v/>
      </c>
      <c r="CA27" s="1" t="str">
        <f t="shared" si="48"/>
        <v/>
      </c>
      <c r="CB27" s="1" t="str">
        <f>IF('TT-2'!L22&lt;&gt;"",'TT-2'!L22,"")</f>
        <v/>
      </c>
      <c r="CC27" s="1" t="str">
        <f>IF('TT-2'!M22&lt;&gt;"",'TT-2'!M22,"")</f>
        <v/>
      </c>
      <c r="CD27" s="1" t="str">
        <f t="shared" si="49"/>
        <v/>
      </c>
      <c r="CE27" s="262" t="str">
        <f t="shared" si="50"/>
        <v/>
      </c>
      <c r="CF27" s="1" t="str">
        <f t="shared" si="51"/>
        <v/>
      </c>
      <c r="CG27" s="1" t="str">
        <f t="shared" si="52"/>
        <v/>
      </c>
      <c r="CH27" s="263" t="str">
        <f t="shared" si="53"/>
        <v/>
      </c>
      <c r="CI27" s="80" t="str">
        <f t="shared" si="54"/>
        <v/>
      </c>
      <c r="CJ27" s="1" t="str">
        <f t="shared" si="55"/>
        <v/>
      </c>
      <c r="CK27" s="1" t="str">
        <f t="shared" si="56"/>
        <v/>
      </c>
      <c r="CL27" s="1" t="str">
        <f t="shared" si="57"/>
        <v/>
      </c>
      <c r="CM27" s="229" t="str">
        <f>IF('ut1'!G22&lt;&gt;"",'ut1'!G22,"")</f>
        <v/>
      </c>
      <c r="CN27" s="1" t="str">
        <f>IF('ut2'!G22&lt;&gt;"",'ut2'!G22,"")</f>
        <v/>
      </c>
      <c r="CO27" s="1" t="str">
        <f t="shared" si="58"/>
        <v/>
      </c>
      <c r="CP27" s="1" t="str">
        <f>IF('TT-1'!O22&lt;&gt;"",'TT-1'!O22,"")</f>
        <v/>
      </c>
      <c r="CQ27" s="1" t="str">
        <f>IF('TT-1'!P22&lt;&gt;"",'TT-1'!P22,"")</f>
        <v/>
      </c>
      <c r="CR27" s="1" t="str">
        <f t="shared" si="59"/>
        <v/>
      </c>
      <c r="CS27" s="262" t="str">
        <f t="shared" si="60"/>
        <v/>
      </c>
      <c r="CT27" s="1" t="str">
        <f t="shared" si="61"/>
        <v/>
      </c>
      <c r="CU27" s="1" t="str">
        <f>IF('ut3'!G22&lt;&gt;"",'ut3'!G22,"")</f>
        <v/>
      </c>
      <c r="CV27" s="1" t="str">
        <f>IF('ut4'!G22&lt;&gt;"",'ut4'!G22,"")</f>
        <v/>
      </c>
      <c r="CW27" s="1" t="str">
        <f t="shared" si="62"/>
        <v/>
      </c>
      <c r="CX27" s="1" t="str">
        <f>IF('TT-2'!O22&lt;&gt;"",'TT-2'!O22,"")</f>
        <v/>
      </c>
      <c r="CY27" s="1" t="str">
        <f>IF('TT-2'!P22&lt;&gt;"",'TT-2'!P22,"")</f>
        <v/>
      </c>
      <c r="CZ27" s="1" t="str">
        <f t="shared" si="63"/>
        <v/>
      </c>
      <c r="DA27" s="1" t="str">
        <f t="shared" si="64"/>
        <v/>
      </c>
      <c r="DB27" s="1" t="str">
        <f t="shared" si="65"/>
        <v/>
      </c>
      <c r="DC27" s="1" t="str">
        <f t="shared" si="66"/>
        <v/>
      </c>
      <c r="DD27" s="263" t="str">
        <f t="shared" si="67"/>
        <v/>
      </c>
      <c r="DE27" s="80" t="str">
        <f t="shared" si="68"/>
        <v/>
      </c>
      <c r="DF27" s="1" t="str">
        <f t="shared" si="69"/>
        <v/>
      </c>
      <c r="DG27" s="1" t="str">
        <f t="shared" si="70"/>
        <v/>
      </c>
      <c r="DH27" s="1" t="str">
        <f t="shared" si="71"/>
        <v/>
      </c>
      <c r="DI27" s="229" t="str">
        <f>IF('ut1'!H22&lt;&gt;"",'ut1'!H22,"")</f>
        <v/>
      </c>
      <c r="DJ27" s="1" t="str">
        <f>IF('ut2'!H22&lt;&gt;"",'ut2'!H22,"")</f>
        <v/>
      </c>
      <c r="DK27" s="1" t="str">
        <f t="shared" si="72"/>
        <v/>
      </c>
      <c r="DL27" s="1" t="str">
        <f>IF('TT-1'!R22&lt;&gt;"",'TT-1'!R22,"")</f>
        <v/>
      </c>
      <c r="DM27" s="1" t="str">
        <f>IF('TT-1'!S22&lt;&gt;"",'TT-1'!S22,"")</f>
        <v/>
      </c>
      <c r="DN27" s="1" t="str">
        <f t="shared" si="73"/>
        <v/>
      </c>
      <c r="DO27" s="262" t="str">
        <f t="shared" si="74"/>
        <v/>
      </c>
      <c r="DP27" s="1" t="str">
        <f t="shared" si="75"/>
        <v/>
      </c>
      <c r="DQ27" s="1" t="str">
        <f>IF('ut3'!H22&lt;&gt;"",'ut3'!H22,"")</f>
        <v/>
      </c>
      <c r="DR27" s="1" t="str">
        <f>IF('ut4'!H22&lt;&gt;"",'ut4'!H22,"")</f>
        <v/>
      </c>
      <c r="DS27" s="1" t="str">
        <f t="shared" si="76"/>
        <v/>
      </c>
      <c r="DT27" s="1" t="str">
        <f>IF('TT-2'!R22&lt;&gt;"",'TT-2'!R22,"")</f>
        <v/>
      </c>
      <c r="DU27" s="1" t="str">
        <f>IF('TT-2'!S22&lt;&gt;"",'TT-2'!S22,"")</f>
        <v/>
      </c>
      <c r="DV27" s="1" t="str">
        <f t="shared" si="77"/>
        <v/>
      </c>
      <c r="DW27" s="262" t="str">
        <f t="shared" si="78"/>
        <v/>
      </c>
      <c r="DX27" s="1" t="str">
        <f t="shared" si="79"/>
        <v/>
      </c>
      <c r="DY27" s="1" t="str">
        <f t="shared" si="80"/>
        <v/>
      </c>
      <c r="DZ27" s="80" t="str">
        <f t="shared" si="81"/>
        <v/>
      </c>
      <c r="EA27" s="80" t="str">
        <f t="shared" si="82"/>
        <v/>
      </c>
      <c r="EB27" s="1" t="str">
        <f t="shared" si="83"/>
        <v/>
      </c>
      <c r="EC27" s="1" t="str">
        <f t="shared" si="84"/>
        <v/>
      </c>
      <c r="ED27" s="1" t="str">
        <f t="shared" si="85"/>
        <v/>
      </c>
      <c r="EE27" s="1">
        <f t="shared" si="86"/>
        <v>0</v>
      </c>
      <c r="EF27" s="230" t="str">
        <f t="shared" si="87"/>
        <v/>
      </c>
      <c r="EG27" s="1" t="str">
        <f t="shared" si="88"/>
        <v/>
      </c>
      <c r="EH27" s="1" t="str">
        <f t="shared" si="89"/>
        <v/>
      </c>
      <c r="EI27" s="1" t="str">
        <f>biodata!O26</f>
        <v>A</v>
      </c>
      <c r="EJ27" s="1" t="str">
        <f>biodata!T26</f>
        <v>A</v>
      </c>
      <c r="EK27" s="1"/>
      <c r="EL27" s="1"/>
      <c r="EM27" s="1" t="str">
        <f>biodata!P26</f>
        <v>A</v>
      </c>
      <c r="EN27" s="1" t="str">
        <f>biodata!U26</f>
        <v>A</v>
      </c>
      <c r="EO27" s="1" t="str">
        <f>biodata!Q26</f>
        <v>YES</v>
      </c>
      <c r="EP27" s="1" t="str">
        <f>biodata!V26</f>
        <v>YES</v>
      </c>
      <c r="EQ27" s="1" t="str">
        <f>biodata!R26</f>
        <v>A</v>
      </c>
      <c r="ER27" s="1" t="str">
        <f>biodata!W26</f>
        <v>A</v>
      </c>
      <c r="ES27" s="1" t="str">
        <f>biodata!S26</f>
        <v>A1</v>
      </c>
      <c r="ET27" s="1"/>
      <c r="EU27" s="1">
        <f>biodata!M26</f>
        <v>0</v>
      </c>
      <c r="EV27" s="1">
        <f>biodata!N26</f>
        <v>0</v>
      </c>
      <c r="EW27" s="1">
        <f>SKILL!C24</f>
        <v>0</v>
      </c>
      <c r="EX27" s="1">
        <f>SKILL!D24</f>
        <v>0</v>
      </c>
      <c r="EY27" s="1" t="str">
        <f>SKILL!E24</f>
        <v/>
      </c>
      <c r="EZ27" s="231" t="str">
        <f t="shared" si="1"/>
        <v/>
      </c>
      <c r="FA27" s="1">
        <f>SKILL!G24</f>
        <v>0</v>
      </c>
      <c r="FB27" s="1">
        <f>SKILL!H24</f>
        <v>0</v>
      </c>
      <c r="FC27" s="1" t="str">
        <f>SKILL!I24</f>
        <v/>
      </c>
      <c r="FD27" s="231" t="str">
        <f t="shared" si="2"/>
        <v/>
      </c>
      <c r="FE27" s="1" t="str">
        <f>SKILL!K24</f>
        <v/>
      </c>
      <c r="FF27" s="1" t="str">
        <f t="shared" si="90"/>
        <v/>
      </c>
      <c r="FG27" s="1">
        <f>biodata!I26</f>
        <v>0</v>
      </c>
      <c r="FH27" s="1">
        <f>biodata!J26</f>
        <v>0</v>
      </c>
      <c r="FI27" s="1">
        <f>biodata!K26</f>
        <v>0</v>
      </c>
      <c r="FJ27" s="1">
        <f>biodata!L26</f>
        <v>0</v>
      </c>
    </row>
    <row r="28" spans="1:166">
      <c r="A28" s="1">
        <f>biodata!A27</f>
        <v>19</v>
      </c>
      <c r="B28" s="1" t="str">
        <f>IF(biodata!D27&lt;&gt;"",biodata!D27,"")</f>
        <v/>
      </c>
      <c r="C28" s="1" t="str">
        <f>IF('ut1'!C23&lt;&gt;"",'ut1'!C23,"")</f>
        <v/>
      </c>
      <c r="D28" s="1" t="str">
        <f>IF('ut2'!C23&lt;&gt;"",'ut2'!C23,"")</f>
        <v/>
      </c>
      <c r="E28" s="1" t="str">
        <f t="shared" si="3"/>
        <v/>
      </c>
      <c r="F28" s="1" t="str">
        <f>IF('TT-1'!C23&lt;&gt;"",'TT-1'!C23,"")</f>
        <v/>
      </c>
      <c r="G28" s="1" t="str">
        <f>IF('TT-1'!D23&lt;&gt;"",'TT-1'!D23,"")</f>
        <v/>
      </c>
      <c r="H28" s="1" t="str">
        <f t="shared" si="4"/>
        <v/>
      </c>
      <c r="I28" s="262" t="str">
        <f t="shared" si="5"/>
        <v/>
      </c>
      <c r="J28" s="1" t="str">
        <f t="shared" si="6"/>
        <v/>
      </c>
      <c r="K28" s="1" t="str">
        <f>IF('ut3'!C23&lt;&gt;"",'ut3'!C23,"")</f>
        <v/>
      </c>
      <c r="L28" s="1" t="str">
        <f>IF('ut4'!C23&lt;&gt;"",'ut4'!C23,"")</f>
        <v/>
      </c>
      <c r="M28" s="1" t="str">
        <f t="shared" si="7"/>
        <v/>
      </c>
      <c r="N28" s="1" t="str">
        <f>IF('TT-2'!C23&lt;&gt;"",'TT-2'!C23,"")</f>
        <v/>
      </c>
      <c r="O28" s="1" t="str">
        <f>IF('TT-2'!D23&lt;&gt;"",'TT-2'!D23,"")</f>
        <v/>
      </c>
      <c r="P28" s="229" t="str">
        <f t="shared" si="8"/>
        <v/>
      </c>
      <c r="Q28" s="262" t="str">
        <f t="shared" si="9"/>
        <v/>
      </c>
      <c r="R28" s="1" t="str">
        <f t="shared" si="10"/>
        <v/>
      </c>
      <c r="S28" s="1" t="str">
        <f t="shared" si="11"/>
        <v/>
      </c>
      <c r="T28" s="263" t="str">
        <f t="shared" si="12"/>
        <v/>
      </c>
      <c r="U28" s="80" t="str">
        <f t="shared" si="13"/>
        <v/>
      </c>
      <c r="V28" s="1" t="str">
        <f t="shared" si="14"/>
        <v/>
      </c>
      <c r="W28" s="1" t="str">
        <f t="shared" si="15"/>
        <v/>
      </c>
      <c r="X28" s="1" t="str">
        <f t="shared" si="16"/>
        <v/>
      </c>
      <c r="Y28" s="229" t="str">
        <f>IF('ut1'!D23&lt;&gt;"",'ut1'!D23,"")</f>
        <v/>
      </c>
      <c r="Z28" s="1" t="str">
        <f>IF('ut2'!D23&lt;&gt;"",'ut2'!D23,"")</f>
        <v/>
      </c>
      <c r="AA28" s="1" t="str">
        <f t="shared" si="17"/>
        <v/>
      </c>
      <c r="AB28" s="1" t="str">
        <f>IF('TT-1'!F23&lt;&gt;"",'TT-1'!F23,"")</f>
        <v/>
      </c>
      <c r="AC28" s="1" t="str">
        <f>IF('TT-1'!G23&lt;&gt;"",'TT-1'!G23,"")</f>
        <v/>
      </c>
      <c r="AD28" s="1" t="str">
        <f t="shared" si="18"/>
        <v/>
      </c>
      <c r="AE28" s="262" t="str">
        <f t="shared" si="19"/>
        <v/>
      </c>
      <c r="AF28" s="1" t="str">
        <f t="shared" si="0"/>
        <v/>
      </c>
      <c r="AG28" s="1" t="str">
        <f>IF('ut3'!D23&lt;&gt;"",'ut3'!D23,"")</f>
        <v/>
      </c>
      <c r="AH28" s="1" t="str">
        <f>IF('ut4'!D23&lt;&gt;"",'ut4'!D23,"")</f>
        <v/>
      </c>
      <c r="AI28" s="1" t="str">
        <f t="shared" si="20"/>
        <v/>
      </c>
      <c r="AJ28" s="1" t="str">
        <f>IF('TT-2'!F23&lt;&gt;"",'TT-2'!F23,"")</f>
        <v/>
      </c>
      <c r="AK28" s="1" t="str">
        <f>IF('TT-2'!G23&lt;&gt;"",'TT-2'!G23,"")</f>
        <v/>
      </c>
      <c r="AL28" s="1" t="str">
        <f t="shared" si="21"/>
        <v/>
      </c>
      <c r="AM28" s="262" t="str">
        <f t="shared" si="22"/>
        <v/>
      </c>
      <c r="AN28" s="1" t="str">
        <f t="shared" si="23"/>
        <v/>
      </c>
      <c r="AO28" s="1" t="str">
        <f t="shared" si="24"/>
        <v/>
      </c>
      <c r="AP28" s="263" t="str">
        <f t="shared" si="25"/>
        <v/>
      </c>
      <c r="AQ28" s="80" t="str">
        <f t="shared" si="26"/>
        <v/>
      </c>
      <c r="AR28" s="1" t="str">
        <f t="shared" si="27"/>
        <v/>
      </c>
      <c r="AS28" s="1" t="str">
        <f t="shared" si="28"/>
        <v/>
      </c>
      <c r="AT28" s="1" t="str">
        <f t="shared" si="29"/>
        <v/>
      </c>
      <c r="AU28" s="229" t="str">
        <f>IF('ut1'!E23&lt;&gt;"",'ut1'!E23,"")</f>
        <v/>
      </c>
      <c r="AV28" s="1" t="str">
        <f>IF('ut2'!E23&lt;&gt;"",'ut2'!E23,"")</f>
        <v/>
      </c>
      <c r="AW28" s="1" t="str">
        <f t="shared" si="30"/>
        <v/>
      </c>
      <c r="AX28" s="1" t="str">
        <f>IF('TT-1'!I23&lt;&gt;"",'TT-1'!I23,"")</f>
        <v/>
      </c>
      <c r="AY28" s="1" t="str">
        <f>IF('TT-1'!J23&lt;&gt;"",'TT-1'!J23,"")</f>
        <v/>
      </c>
      <c r="AZ28" s="1" t="str">
        <f t="shared" si="31"/>
        <v/>
      </c>
      <c r="BA28" s="262" t="str">
        <f t="shared" si="32"/>
        <v/>
      </c>
      <c r="BB28" s="1" t="str">
        <f t="shared" si="33"/>
        <v/>
      </c>
      <c r="BC28" s="1" t="str">
        <f>IF('ut3'!E23&lt;&gt;"",'ut3'!E23,"")</f>
        <v/>
      </c>
      <c r="BD28" s="1" t="str">
        <f>IF('ut4'!E23&lt;&gt;"",'ut4'!E23,"")</f>
        <v/>
      </c>
      <c r="BE28" s="1" t="str">
        <f t="shared" si="34"/>
        <v/>
      </c>
      <c r="BF28" s="1" t="str">
        <f>IF('TT-2'!I23&lt;&gt;"",'TT-2'!I23,"")</f>
        <v/>
      </c>
      <c r="BG28" s="1" t="str">
        <f>IF('TT-2'!J23&lt;&gt;"",'TT-2'!J23,"")</f>
        <v/>
      </c>
      <c r="BH28" s="1" t="str">
        <f t="shared" si="35"/>
        <v/>
      </c>
      <c r="BI28" s="262" t="str">
        <f t="shared" si="36"/>
        <v/>
      </c>
      <c r="BJ28" s="1" t="str">
        <f t="shared" si="37"/>
        <v/>
      </c>
      <c r="BK28" s="1" t="str">
        <f t="shared" si="38"/>
        <v/>
      </c>
      <c r="BL28" s="263" t="str">
        <f t="shared" si="39"/>
        <v/>
      </c>
      <c r="BM28" s="80" t="str">
        <f t="shared" si="40"/>
        <v/>
      </c>
      <c r="BN28" s="1" t="str">
        <f t="shared" si="41"/>
        <v/>
      </c>
      <c r="BO28" s="1" t="str">
        <f t="shared" si="42"/>
        <v/>
      </c>
      <c r="BP28" s="1" t="str">
        <f t="shared" si="43"/>
        <v/>
      </c>
      <c r="BQ28" s="1" t="str">
        <f>IF('ut1'!F23&lt;&gt;"",'ut1'!F23,"")</f>
        <v/>
      </c>
      <c r="BR28" s="1" t="str">
        <f>IF('ut2'!F23&lt;&gt;"",'ut2'!F23,"")</f>
        <v/>
      </c>
      <c r="BS28" s="1" t="str">
        <f t="shared" si="44"/>
        <v/>
      </c>
      <c r="BT28" s="1" t="str">
        <f>IF('TT-1'!L23&lt;&gt;"",'TT-1'!L23,"")</f>
        <v/>
      </c>
      <c r="BU28" s="1" t="str">
        <f>IF('TT-1'!M23&lt;&gt;"",'TT-1'!M23,"")</f>
        <v/>
      </c>
      <c r="BV28" s="1" t="str">
        <f t="shared" si="45"/>
        <v/>
      </c>
      <c r="BW28" s="262" t="str">
        <f t="shared" si="46"/>
        <v/>
      </c>
      <c r="BX28" s="1" t="str">
        <f t="shared" si="47"/>
        <v/>
      </c>
      <c r="BY28" s="1" t="str">
        <f>IF('ut3'!F23&lt;&gt;"",'ut3'!F23,"")</f>
        <v/>
      </c>
      <c r="BZ28" s="1" t="str">
        <f>IF('ut4'!F23&lt;&gt;"",'ut4'!F23,"")</f>
        <v/>
      </c>
      <c r="CA28" s="1" t="str">
        <f t="shared" si="48"/>
        <v/>
      </c>
      <c r="CB28" s="1" t="str">
        <f>IF('TT-2'!L23&lt;&gt;"",'TT-2'!L23,"")</f>
        <v/>
      </c>
      <c r="CC28" s="1" t="str">
        <f>IF('TT-2'!M23&lt;&gt;"",'TT-2'!M23,"")</f>
        <v/>
      </c>
      <c r="CD28" s="1" t="str">
        <f t="shared" si="49"/>
        <v/>
      </c>
      <c r="CE28" s="262" t="str">
        <f t="shared" si="50"/>
        <v/>
      </c>
      <c r="CF28" s="1" t="str">
        <f t="shared" si="51"/>
        <v/>
      </c>
      <c r="CG28" s="1" t="str">
        <f t="shared" si="52"/>
        <v/>
      </c>
      <c r="CH28" s="263" t="str">
        <f t="shared" si="53"/>
        <v/>
      </c>
      <c r="CI28" s="80" t="str">
        <f t="shared" si="54"/>
        <v/>
      </c>
      <c r="CJ28" s="1" t="str">
        <f t="shared" si="55"/>
        <v/>
      </c>
      <c r="CK28" s="1" t="str">
        <f t="shared" si="56"/>
        <v/>
      </c>
      <c r="CL28" s="1" t="str">
        <f t="shared" si="57"/>
        <v/>
      </c>
      <c r="CM28" s="229" t="str">
        <f>IF('ut1'!G23&lt;&gt;"",'ut1'!G23,"")</f>
        <v/>
      </c>
      <c r="CN28" s="1" t="str">
        <f>IF('ut2'!G23&lt;&gt;"",'ut2'!G23,"")</f>
        <v/>
      </c>
      <c r="CO28" s="1" t="str">
        <f t="shared" si="58"/>
        <v/>
      </c>
      <c r="CP28" s="1" t="str">
        <f>IF('TT-1'!O23&lt;&gt;"",'TT-1'!O23,"")</f>
        <v/>
      </c>
      <c r="CQ28" s="1" t="str">
        <f>IF('TT-1'!P23&lt;&gt;"",'TT-1'!P23,"")</f>
        <v/>
      </c>
      <c r="CR28" s="1" t="str">
        <f t="shared" si="59"/>
        <v/>
      </c>
      <c r="CS28" s="262" t="str">
        <f t="shared" si="60"/>
        <v/>
      </c>
      <c r="CT28" s="1" t="str">
        <f t="shared" si="61"/>
        <v/>
      </c>
      <c r="CU28" s="1" t="str">
        <f>IF('ut3'!G23&lt;&gt;"",'ut3'!G23,"")</f>
        <v/>
      </c>
      <c r="CV28" s="1" t="str">
        <f>IF('ut4'!G23&lt;&gt;"",'ut4'!G23,"")</f>
        <v/>
      </c>
      <c r="CW28" s="1" t="str">
        <f t="shared" si="62"/>
        <v/>
      </c>
      <c r="CX28" s="1" t="str">
        <f>IF('TT-2'!O23&lt;&gt;"",'TT-2'!O23,"")</f>
        <v/>
      </c>
      <c r="CY28" s="1" t="str">
        <f>IF('TT-2'!P23&lt;&gt;"",'TT-2'!P23,"")</f>
        <v/>
      </c>
      <c r="CZ28" s="1" t="str">
        <f t="shared" si="63"/>
        <v/>
      </c>
      <c r="DA28" s="1" t="str">
        <f t="shared" si="64"/>
        <v/>
      </c>
      <c r="DB28" s="1" t="str">
        <f t="shared" si="65"/>
        <v/>
      </c>
      <c r="DC28" s="1" t="str">
        <f t="shared" si="66"/>
        <v/>
      </c>
      <c r="DD28" s="263" t="str">
        <f t="shared" si="67"/>
        <v/>
      </c>
      <c r="DE28" s="80" t="str">
        <f t="shared" si="68"/>
        <v/>
      </c>
      <c r="DF28" s="1" t="str">
        <f t="shared" si="69"/>
        <v/>
      </c>
      <c r="DG28" s="1" t="str">
        <f t="shared" si="70"/>
        <v/>
      </c>
      <c r="DH28" s="1" t="str">
        <f t="shared" si="71"/>
        <v/>
      </c>
      <c r="DI28" s="229" t="str">
        <f>IF('ut1'!H23&lt;&gt;"",'ut1'!H23,"")</f>
        <v/>
      </c>
      <c r="DJ28" s="1" t="str">
        <f>IF('ut2'!H23&lt;&gt;"",'ut2'!H23,"")</f>
        <v/>
      </c>
      <c r="DK28" s="1" t="str">
        <f t="shared" si="72"/>
        <v/>
      </c>
      <c r="DL28" s="1" t="str">
        <f>IF('TT-1'!R23&lt;&gt;"",'TT-1'!R23,"")</f>
        <v/>
      </c>
      <c r="DM28" s="1" t="str">
        <f>IF('TT-1'!S23&lt;&gt;"",'TT-1'!S23,"")</f>
        <v/>
      </c>
      <c r="DN28" s="1" t="str">
        <f t="shared" si="73"/>
        <v/>
      </c>
      <c r="DO28" s="262" t="str">
        <f t="shared" si="74"/>
        <v/>
      </c>
      <c r="DP28" s="1" t="str">
        <f t="shared" si="75"/>
        <v/>
      </c>
      <c r="DQ28" s="1" t="str">
        <f>IF('ut3'!H23&lt;&gt;"",'ut3'!H23,"")</f>
        <v/>
      </c>
      <c r="DR28" s="1" t="str">
        <f>IF('ut4'!H23&lt;&gt;"",'ut4'!H23,"")</f>
        <v/>
      </c>
      <c r="DS28" s="1" t="str">
        <f t="shared" si="76"/>
        <v/>
      </c>
      <c r="DT28" s="1" t="str">
        <f>IF('TT-2'!R23&lt;&gt;"",'TT-2'!R23,"")</f>
        <v/>
      </c>
      <c r="DU28" s="1" t="str">
        <f>IF('TT-2'!S23&lt;&gt;"",'TT-2'!S23,"")</f>
        <v/>
      </c>
      <c r="DV28" s="1" t="str">
        <f t="shared" si="77"/>
        <v/>
      </c>
      <c r="DW28" s="262" t="str">
        <f t="shared" si="78"/>
        <v/>
      </c>
      <c r="DX28" s="1" t="str">
        <f t="shared" si="79"/>
        <v/>
      </c>
      <c r="DY28" s="1" t="str">
        <f t="shared" si="80"/>
        <v/>
      </c>
      <c r="DZ28" s="80" t="str">
        <f t="shared" si="81"/>
        <v/>
      </c>
      <c r="EA28" s="80" t="str">
        <f t="shared" si="82"/>
        <v/>
      </c>
      <c r="EB28" s="1" t="str">
        <f t="shared" si="83"/>
        <v/>
      </c>
      <c r="EC28" s="1" t="str">
        <f t="shared" si="84"/>
        <v/>
      </c>
      <c r="ED28" s="1" t="str">
        <f t="shared" si="85"/>
        <v/>
      </c>
      <c r="EE28" s="1">
        <f t="shared" si="86"/>
        <v>0</v>
      </c>
      <c r="EF28" s="230" t="str">
        <f t="shared" si="87"/>
        <v/>
      </c>
      <c r="EG28" s="1" t="str">
        <f t="shared" si="88"/>
        <v/>
      </c>
      <c r="EH28" s="1" t="str">
        <f t="shared" si="89"/>
        <v/>
      </c>
      <c r="EI28" s="1" t="str">
        <f>biodata!O27</f>
        <v>A</v>
      </c>
      <c r="EJ28" s="1" t="str">
        <f>biodata!T27</f>
        <v>A</v>
      </c>
      <c r="EK28" s="1"/>
      <c r="EL28" s="1"/>
      <c r="EM28" s="1" t="str">
        <f>biodata!P27</f>
        <v>B</v>
      </c>
      <c r="EN28" s="1" t="str">
        <f>biodata!U27</f>
        <v>B</v>
      </c>
      <c r="EO28" s="1" t="str">
        <f>biodata!Q27</f>
        <v>YES</v>
      </c>
      <c r="EP28" s="1" t="str">
        <f>biodata!V27</f>
        <v>YES</v>
      </c>
      <c r="EQ28" s="1" t="str">
        <f>biodata!R27</f>
        <v>A</v>
      </c>
      <c r="ER28" s="1" t="str">
        <f>biodata!W27</f>
        <v>A</v>
      </c>
      <c r="ES28" s="1" t="str">
        <f>biodata!S27</f>
        <v>A1</v>
      </c>
      <c r="ET28" s="1"/>
      <c r="EU28" s="1">
        <f>biodata!M27</f>
        <v>0</v>
      </c>
      <c r="EV28" s="1">
        <f>biodata!N27</f>
        <v>0</v>
      </c>
      <c r="EW28" s="1">
        <f>SKILL!C25</f>
        <v>0</v>
      </c>
      <c r="EX28" s="1">
        <f>SKILL!D25</f>
        <v>0</v>
      </c>
      <c r="EY28" s="1" t="str">
        <f>SKILL!E25</f>
        <v/>
      </c>
      <c r="EZ28" s="231" t="str">
        <f t="shared" si="1"/>
        <v/>
      </c>
      <c r="FA28" s="1">
        <f>SKILL!G25</f>
        <v>0</v>
      </c>
      <c r="FB28" s="1">
        <f>SKILL!H25</f>
        <v>0</v>
      </c>
      <c r="FC28" s="1" t="str">
        <f>SKILL!I25</f>
        <v/>
      </c>
      <c r="FD28" s="231" t="str">
        <f t="shared" si="2"/>
        <v/>
      </c>
      <c r="FE28" s="1" t="str">
        <f>SKILL!K25</f>
        <v/>
      </c>
      <c r="FF28" s="1" t="str">
        <f t="shared" si="90"/>
        <v/>
      </c>
      <c r="FG28" s="1">
        <f>biodata!I27</f>
        <v>0</v>
      </c>
      <c r="FH28" s="1">
        <f>biodata!J27</f>
        <v>0</v>
      </c>
      <c r="FI28" s="1">
        <f>biodata!K27</f>
        <v>0</v>
      </c>
      <c r="FJ28" s="1">
        <f>biodata!L27</f>
        <v>0</v>
      </c>
    </row>
    <row r="29" spans="1:166">
      <c r="A29" s="1">
        <f>biodata!A28</f>
        <v>20</v>
      </c>
      <c r="B29" s="1" t="str">
        <f>IF(biodata!D28&lt;&gt;"",biodata!D28,"")</f>
        <v/>
      </c>
      <c r="C29" s="1" t="str">
        <f>IF('ut1'!C24&lt;&gt;"",'ut1'!C24,"")</f>
        <v/>
      </c>
      <c r="D29" s="1" t="str">
        <f>IF('ut2'!C24&lt;&gt;"",'ut2'!C24,"")</f>
        <v/>
      </c>
      <c r="E29" s="1" t="str">
        <f t="shared" si="3"/>
        <v/>
      </c>
      <c r="F29" s="1" t="str">
        <f>IF('TT-1'!C24&lt;&gt;"",'TT-1'!C24,"")</f>
        <v/>
      </c>
      <c r="G29" s="1" t="str">
        <f>IF('TT-1'!D24&lt;&gt;"",'TT-1'!D24,"")</f>
        <v/>
      </c>
      <c r="H29" s="1" t="str">
        <f t="shared" si="4"/>
        <v/>
      </c>
      <c r="I29" s="262" t="str">
        <f t="shared" si="5"/>
        <v/>
      </c>
      <c r="J29" s="1" t="str">
        <f t="shared" si="6"/>
        <v/>
      </c>
      <c r="K29" s="1" t="str">
        <f>IF('ut3'!C24&lt;&gt;"",'ut3'!C24,"")</f>
        <v/>
      </c>
      <c r="L29" s="1" t="str">
        <f>IF('ut4'!C24&lt;&gt;"",'ut4'!C24,"")</f>
        <v/>
      </c>
      <c r="M29" s="1" t="str">
        <f t="shared" si="7"/>
        <v/>
      </c>
      <c r="N29" s="1" t="str">
        <f>IF('TT-2'!C24&lt;&gt;"",'TT-2'!C24,"")</f>
        <v/>
      </c>
      <c r="O29" s="1" t="str">
        <f>IF('TT-2'!D24&lt;&gt;"",'TT-2'!D24,"")</f>
        <v/>
      </c>
      <c r="P29" s="229" t="str">
        <f t="shared" si="8"/>
        <v/>
      </c>
      <c r="Q29" s="262" t="str">
        <f t="shared" si="9"/>
        <v/>
      </c>
      <c r="R29" s="1" t="str">
        <f t="shared" si="10"/>
        <v/>
      </c>
      <c r="S29" s="1" t="str">
        <f t="shared" si="11"/>
        <v/>
      </c>
      <c r="T29" s="263" t="str">
        <f t="shared" si="12"/>
        <v/>
      </c>
      <c r="U29" s="80" t="str">
        <f t="shared" si="13"/>
        <v/>
      </c>
      <c r="V29" s="1" t="str">
        <f t="shared" si="14"/>
        <v/>
      </c>
      <c r="W29" s="1" t="str">
        <f t="shared" si="15"/>
        <v/>
      </c>
      <c r="X29" s="1" t="str">
        <f t="shared" si="16"/>
        <v/>
      </c>
      <c r="Y29" s="229" t="str">
        <f>IF('ut1'!D24&lt;&gt;"",'ut1'!D24,"")</f>
        <v/>
      </c>
      <c r="Z29" s="1" t="str">
        <f>IF('ut2'!D24&lt;&gt;"",'ut2'!D24,"")</f>
        <v/>
      </c>
      <c r="AA29" s="1" t="str">
        <f t="shared" si="17"/>
        <v/>
      </c>
      <c r="AB29" s="1" t="str">
        <f>IF('TT-1'!F24&lt;&gt;"",'TT-1'!F24,"")</f>
        <v/>
      </c>
      <c r="AC29" s="1" t="str">
        <f>IF('TT-1'!G24&lt;&gt;"",'TT-1'!G24,"")</f>
        <v/>
      </c>
      <c r="AD29" s="1" t="str">
        <f t="shared" si="18"/>
        <v/>
      </c>
      <c r="AE29" s="262" t="str">
        <f t="shared" si="19"/>
        <v/>
      </c>
      <c r="AF29" s="1" t="str">
        <f t="shared" si="0"/>
        <v/>
      </c>
      <c r="AG29" s="1" t="str">
        <f>IF('ut3'!D24&lt;&gt;"",'ut3'!D24,"")</f>
        <v/>
      </c>
      <c r="AH29" s="1" t="str">
        <f>IF('ut4'!D24&lt;&gt;"",'ut4'!D24,"")</f>
        <v/>
      </c>
      <c r="AI29" s="1" t="str">
        <f t="shared" si="20"/>
        <v/>
      </c>
      <c r="AJ29" s="1" t="str">
        <f>IF('TT-2'!F24&lt;&gt;"",'TT-2'!F24,"")</f>
        <v/>
      </c>
      <c r="AK29" s="1" t="str">
        <f>IF('TT-2'!G24&lt;&gt;"",'TT-2'!G24,"")</f>
        <v/>
      </c>
      <c r="AL29" s="1" t="str">
        <f t="shared" si="21"/>
        <v/>
      </c>
      <c r="AM29" s="262" t="str">
        <f t="shared" si="22"/>
        <v/>
      </c>
      <c r="AN29" s="1" t="str">
        <f t="shared" si="23"/>
        <v/>
      </c>
      <c r="AO29" s="1" t="str">
        <f t="shared" si="24"/>
        <v/>
      </c>
      <c r="AP29" s="263" t="str">
        <f t="shared" si="25"/>
        <v/>
      </c>
      <c r="AQ29" s="80" t="str">
        <f t="shared" si="26"/>
        <v/>
      </c>
      <c r="AR29" s="1" t="str">
        <f t="shared" si="27"/>
        <v/>
      </c>
      <c r="AS29" s="1" t="str">
        <f t="shared" si="28"/>
        <v/>
      </c>
      <c r="AT29" s="1" t="str">
        <f t="shared" si="29"/>
        <v/>
      </c>
      <c r="AU29" s="229" t="str">
        <f>IF('ut1'!E24&lt;&gt;"",'ut1'!E24,"")</f>
        <v/>
      </c>
      <c r="AV29" s="1" t="str">
        <f>IF('ut2'!E24&lt;&gt;"",'ut2'!E24,"")</f>
        <v/>
      </c>
      <c r="AW29" s="1" t="str">
        <f t="shared" si="30"/>
        <v/>
      </c>
      <c r="AX29" s="1" t="str">
        <f>IF('TT-1'!I24&lt;&gt;"",'TT-1'!I24,"")</f>
        <v/>
      </c>
      <c r="AY29" s="1" t="str">
        <f>IF('TT-1'!J24&lt;&gt;"",'TT-1'!J24,"")</f>
        <v/>
      </c>
      <c r="AZ29" s="1" t="str">
        <f t="shared" si="31"/>
        <v/>
      </c>
      <c r="BA29" s="262" t="str">
        <f t="shared" si="32"/>
        <v/>
      </c>
      <c r="BB29" s="1" t="str">
        <f t="shared" si="33"/>
        <v/>
      </c>
      <c r="BC29" s="1" t="str">
        <f>IF('ut3'!E24&lt;&gt;"",'ut3'!E24,"")</f>
        <v/>
      </c>
      <c r="BD29" s="1" t="str">
        <f>IF('ut4'!E24&lt;&gt;"",'ut4'!E24,"")</f>
        <v/>
      </c>
      <c r="BE29" s="1" t="str">
        <f t="shared" si="34"/>
        <v/>
      </c>
      <c r="BF29" s="1" t="str">
        <f>IF('TT-2'!I24&lt;&gt;"",'TT-2'!I24,"")</f>
        <v/>
      </c>
      <c r="BG29" s="1" t="str">
        <f>IF('TT-2'!J24&lt;&gt;"",'TT-2'!J24,"")</f>
        <v/>
      </c>
      <c r="BH29" s="1" t="str">
        <f t="shared" si="35"/>
        <v/>
      </c>
      <c r="BI29" s="262" t="str">
        <f t="shared" si="36"/>
        <v/>
      </c>
      <c r="BJ29" s="1" t="str">
        <f t="shared" si="37"/>
        <v/>
      </c>
      <c r="BK29" s="1" t="str">
        <f t="shared" si="38"/>
        <v/>
      </c>
      <c r="BL29" s="263" t="str">
        <f t="shared" si="39"/>
        <v/>
      </c>
      <c r="BM29" s="80" t="str">
        <f t="shared" si="40"/>
        <v/>
      </c>
      <c r="BN29" s="1" t="str">
        <f t="shared" si="41"/>
        <v/>
      </c>
      <c r="BO29" s="1" t="str">
        <f t="shared" si="42"/>
        <v/>
      </c>
      <c r="BP29" s="1" t="str">
        <f t="shared" si="43"/>
        <v/>
      </c>
      <c r="BQ29" s="1" t="str">
        <f>IF('ut1'!F24&lt;&gt;"",'ut1'!F24,"")</f>
        <v/>
      </c>
      <c r="BR29" s="1" t="str">
        <f>IF('ut2'!F24&lt;&gt;"",'ut2'!F24,"")</f>
        <v/>
      </c>
      <c r="BS29" s="1" t="str">
        <f t="shared" si="44"/>
        <v/>
      </c>
      <c r="BT29" s="1" t="str">
        <f>IF('TT-1'!L24&lt;&gt;"",'TT-1'!L24,"")</f>
        <v/>
      </c>
      <c r="BU29" s="1" t="str">
        <f>IF('TT-1'!M24&lt;&gt;"",'TT-1'!M24,"")</f>
        <v/>
      </c>
      <c r="BV29" s="1" t="str">
        <f t="shared" si="45"/>
        <v/>
      </c>
      <c r="BW29" s="262" t="str">
        <f t="shared" si="46"/>
        <v/>
      </c>
      <c r="BX29" s="1" t="str">
        <f t="shared" si="47"/>
        <v/>
      </c>
      <c r="BY29" s="1" t="str">
        <f>IF('ut3'!F24&lt;&gt;"",'ut3'!F24,"")</f>
        <v/>
      </c>
      <c r="BZ29" s="1" t="str">
        <f>IF('ut4'!F24&lt;&gt;"",'ut4'!F24,"")</f>
        <v/>
      </c>
      <c r="CA29" s="1" t="str">
        <f t="shared" si="48"/>
        <v/>
      </c>
      <c r="CB29" s="1" t="str">
        <f>IF('TT-2'!L24&lt;&gt;"",'TT-2'!L24,"")</f>
        <v/>
      </c>
      <c r="CC29" s="1" t="str">
        <f>IF('TT-2'!M24&lt;&gt;"",'TT-2'!M24,"")</f>
        <v/>
      </c>
      <c r="CD29" s="1" t="str">
        <f t="shared" si="49"/>
        <v/>
      </c>
      <c r="CE29" s="262" t="str">
        <f t="shared" si="50"/>
        <v/>
      </c>
      <c r="CF29" s="1" t="str">
        <f t="shared" si="51"/>
        <v/>
      </c>
      <c r="CG29" s="1" t="str">
        <f t="shared" si="52"/>
        <v/>
      </c>
      <c r="CH29" s="263" t="str">
        <f t="shared" si="53"/>
        <v/>
      </c>
      <c r="CI29" s="80" t="str">
        <f t="shared" si="54"/>
        <v/>
      </c>
      <c r="CJ29" s="1" t="str">
        <f t="shared" si="55"/>
        <v/>
      </c>
      <c r="CK29" s="1" t="str">
        <f t="shared" si="56"/>
        <v/>
      </c>
      <c r="CL29" s="1" t="str">
        <f t="shared" si="57"/>
        <v/>
      </c>
      <c r="CM29" s="229" t="str">
        <f>IF('ut1'!G24&lt;&gt;"",'ut1'!G24,"")</f>
        <v/>
      </c>
      <c r="CN29" s="1" t="str">
        <f>IF('ut2'!G24&lt;&gt;"",'ut2'!G24,"")</f>
        <v/>
      </c>
      <c r="CO29" s="1" t="str">
        <f t="shared" si="58"/>
        <v/>
      </c>
      <c r="CP29" s="1" t="str">
        <f>IF('TT-1'!O24&lt;&gt;"",'TT-1'!O24,"")</f>
        <v/>
      </c>
      <c r="CQ29" s="1" t="str">
        <f>IF('TT-1'!P24&lt;&gt;"",'TT-1'!P24,"")</f>
        <v/>
      </c>
      <c r="CR29" s="1" t="str">
        <f t="shared" si="59"/>
        <v/>
      </c>
      <c r="CS29" s="262" t="str">
        <f t="shared" si="60"/>
        <v/>
      </c>
      <c r="CT29" s="1" t="str">
        <f t="shared" si="61"/>
        <v/>
      </c>
      <c r="CU29" s="1" t="str">
        <f>IF('ut3'!G24&lt;&gt;"",'ut3'!G24,"")</f>
        <v/>
      </c>
      <c r="CV29" s="1" t="str">
        <f>IF('ut4'!G24&lt;&gt;"",'ut4'!G24,"")</f>
        <v/>
      </c>
      <c r="CW29" s="1" t="str">
        <f t="shared" si="62"/>
        <v/>
      </c>
      <c r="CX29" s="1" t="str">
        <f>IF('TT-2'!O24&lt;&gt;"",'TT-2'!O24,"")</f>
        <v/>
      </c>
      <c r="CY29" s="1" t="str">
        <f>IF('TT-2'!P24&lt;&gt;"",'TT-2'!P24,"")</f>
        <v/>
      </c>
      <c r="CZ29" s="1" t="str">
        <f t="shared" si="63"/>
        <v/>
      </c>
      <c r="DA29" s="1" t="str">
        <f t="shared" si="64"/>
        <v/>
      </c>
      <c r="DB29" s="1" t="str">
        <f t="shared" si="65"/>
        <v/>
      </c>
      <c r="DC29" s="1" t="str">
        <f t="shared" si="66"/>
        <v/>
      </c>
      <c r="DD29" s="263" t="str">
        <f t="shared" si="67"/>
        <v/>
      </c>
      <c r="DE29" s="80" t="str">
        <f t="shared" si="68"/>
        <v/>
      </c>
      <c r="DF29" s="1" t="str">
        <f t="shared" si="69"/>
        <v/>
      </c>
      <c r="DG29" s="1" t="str">
        <f t="shared" si="70"/>
        <v/>
      </c>
      <c r="DH29" s="1" t="str">
        <f t="shared" si="71"/>
        <v/>
      </c>
      <c r="DI29" s="229" t="str">
        <f>IF('ut1'!H24&lt;&gt;"",'ut1'!H24,"")</f>
        <v/>
      </c>
      <c r="DJ29" s="1" t="str">
        <f>IF('ut2'!H24&lt;&gt;"",'ut2'!H24,"")</f>
        <v/>
      </c>
      <c r="DK29" s="1" t="str">
        <f t="shared" si="72"/>
        <v/>
      </c>
      <c r="DL29" s="1" t="str">
        <f>IF('TT-1'!R24&lt;&gt;"",'TT-1'!R24,"")</f>
        <v/>
      </c>
      <c r="DM29" s="1" t="str">
        <f>IF('TT-1'!S24&lt;&gt;"",'TT-1'!S24,"")</f>
        <v/>
      </c>
      <c r="DN29" s="1" t="str">
        <f t="shared" si="73"/>
        <v/>
      </c>
      <c r="DO29" s="262" t="str">
        <f t="shared" si="74"/>
        <v/>
      </c>
      <c r="DP29" s="1" t="str">
        <f t="shared" si="75"/>
        <v/>
      </c>
      <c r="DQ29" s="1" t="str">
        <f>IF('ut3'!H24&lt;&gt;"",'ut3'!H24,"")</f>
        <v/>
      </c>
      <c r="DR29" s="1" t="str">
        <f>IF('ut4'!H24&lt;&gt;"",'ut4'!H24,"")</f>
        <v/>
      </c>
      <c r="DS29" s="1" t="str">
        <f t="shared" si="76"/>
        <v/>
      </c>
      <c r="DT29" s="1" t="str">
        <f>IF('TT-2'!R24&lt;&gt;"",'TT-2'!R24,"")</f>
        <v/>
      </c>
      <c r="DU29" s="1" t="str">
        <f>IF('TT-2'!S24&lt;&gt;"",'TT-2'!S24,"")</f>
        <v/>
      </c>
      <c r="DV29" s="1" t="str">
        <f t="shared" si="77"/>
        <v/>
      </c>
      <c r="DW29" s="262" t="str">
        <f t="shared" si="78"/>
        <v/>
      </c>
      <c r="DX29" s="1" t="str">
        <f t="shared" si="79"/>
        <v/>
      </c>
      <c r="DY29" s="1" t="str">
        <f t="shared" si="80"/>
        <v/>
      </c>
      <c r="DZ29" s="80" t="str">
        <f t="shared" si="81"/>
        <v/>
      </c>
      <c r="EA29" s="80" t="str">
        <f t="shared" si="82"/>
        <v/>
      </c>
      <c r="EB29" s="1" t="str">
        <f t="shared" si="83"/>
        <v/>
      </c>
      <c r="EC29" s="1" t="str">
        <f t="shared" si="84"/>
        <v/>
      </c>
      <c r="ED29" s="1" t="str">
        <f t="shared" si="85"/>
        <v/>
      </c>
      <c r="EE29" s="1">
        <f t="shared" si="86"/>
        <v>0</v>
      </c>
      <c r="EF29" s="230" t="str">
        <f t="shared" si="87"/>
        <v/>
      </c>
      <c r="EG29" s="1" t="str">
        <f t="shared" si="88"/>
        <v/>
      </c>
      <c r="EH29" s="1" t="str">
        <f t="shared" si="89"/>
        <v/>
      </c>
      <c r="EI29" s="1" t="str">
        <f>biodata!O28</f>
        <v>A</v>
      </c>
      <c r="EJ29" s="1" t="str">
        <f>biodata!T28</f>
        <v>A</v>
      </c>
      <c r="EK29" s="1"/>
      <c r="EL29" s="1"/>
      <c r="EM29" s="1" t="str">
        <f>biodata!P28</f>
        <v>A</v>
      </c>
      <c r="EN29" s="1" t="str">
        <f>biodata!U28</f>
        <v>A</v>
      </c>
      <c r="EO29" s="1" t="str">
        <f>biodata!Q28</f>
        <v>YES</v>
      </c>
      <c r="EP29" s="1" t="str">
        <f>biodata!V28</f>
        <v>YES</v>
      </c>
      <c r="EQ29" s="1" t="str">
        <f>biodata!R28</f>
        <v>A</v>
      </c>
      <c r="ER29" s="1" t="str">
        <f>biodata!W28</f>
        <v>A</v>
      </c>
      <c r="ES29" s="1" t="str">
        <f>biodata!S28</f>
        <v>A1</v>
      </c>
      <c r="ET29" s="1"/>
      <c r="EU29" s="1">
        <f>biodata!M28</f>
        <v>0</v>
      </c>
      <c r="EV29" s="1">
        <f>biodata!N28</f>
        <v>0</v>
      </c>
      <c r="EW29" s="1">
        <f>SKILL!C26</f>
        <v>0</v>
      </c>
      <c r="EX29" s="1">
        <f>SKILL!D26</f>
        <v>0</v>
      </c>
      <c r="EY29" s="1" t="str">
        <f>SKILL!E26</f>
        <v/>
      </c>
      <c r="EZ29" s="231" t="str">
        <f t="shared" si="1"/>
        <v/>
      </c>
      <c r="FA29" s="1">
        <f>SKILL!G26</f>
        <v>0</v>
      </c>
      <c r="FB29" s="1">
        <f>SKILL!H26</f>
        <v>0</v>
      </c>
      <c r="FC29" s="1" t="str">
        <f>SKILL!I26</f>
        <v/>
      </c>
      <c r="FD29" s="231" t="str">
        <f t="shared" si="2"/>
        <v/>
      </c>
      <c r="FE29" s="1" t="str">
        <f>SKILL!K26</f>
        <v/>
      </c>
      <c r="FF29" s="1" t="str">
        <f t="shared" si="90"/>
        <v/>
      </c>
      <c r="FG29" s="1">
        <f>biodata!I28</f>
        <v>0</v>
      </c>
      <c r="FH29" s="1">
        <f>biodata!J28</f>
        <v>0</v>
      </c>
      <c r="FI29" s="1">
        <f>biodata!K28</f>
        <v>0</v>
      </c>
      <c r="FJ29" s="1">
        <f>biodata!L28</f>
        <v>0</v>
      </c>
    </row>
    <row r="30" spans="1:166">
      <c r="A30" s="1">
        <f>biodata!A29</f>
        <v>21</v>
      </c>
      <c r="B30" s="1" t="str">
        <f>IF(biodata!D29&lt;&gt;"",biodata!D29,"")</f>
        <v/>
      </c>
      <c r="C30" s="1" t="str">
        <f>IF('ut1'!C25&lt;&gt;"",'ut1'!C25,"")</f>
        <v/>
      </c>
      <c r="D30" s="1" t="str">
        <f>IF('ut2'!C25&lt;&gt;"",'ut2'!C25,"")</f>
        <v/>
      </c>
      <c r="E30" s="1" t="str">
        <f t="shared" si="3"/>
        <v/>
      </c>
      <c r="F30" s="1" t="str">
        <f>IF('TT-1'!C25&lt;&gt;"",'TT-1'!C25,"")</f>
        <v/>
      </c>
      <c r="G30" s="1" t="str">
        <f>IF('TT-1'!D25&lt;&gt;"",'TT-1'!D25,"")</f>
        <v/>
      </c>
      <c r="H30" s="1" t="str">
        <f t="shared" si="4"/>
        <v/>
      </c>
      <c r="I30" s="262" t="str">
        <f t="shared" si="5"/>
        <v/>
      </c>
      <c r="J30" s="1" t="str">
        <f t="shared" si="6"/>
        <v/>
      </c>
      <c r="K30" s="1" t="str">
        <f>IF('ut3'!C25&lt;&gt;"",'ut3'!C25,"")</f>
        <v/>
      </c>
      <c r="L30" s="1" t="str">
        <f>IF('ut4'!C25&lt;&gt;"",'ut4'!C25,"")</f>
        <v/>
      </c>
      <c r="M30" s="1" t="str">
        <f t="shared" si="7"/>
        <v/>
      </c>
      <c r="N30" s="1" t="str">
        <f>IF('TT-2'!C25&lt;&gt;"",'TT-2'!C25,"")</f>
        <v/>
      </c>
      <c r="O30" s="1" t="str">
        <f>IF('TT-2'!D25&lt;&gt;"",'TT-2'!D25,"")</f>
        <v/>
      </c>
      <c r="P30" s="229" t="str">
        <f t="shared" si="8"/>
        <v/>
      </c>
      <c r="Q30" s="262" t="str">
        <f t="shared" si="9"/>
        <v/>
      </c>
      <c r="R30" s="1" t="str">
        <f t="shared" si="10"/>
        <v/>
      </c>
      <c r="S30" s="1" t="str">
        <f t="shared" si="11"/>
        <v/>
      </c>
      <c r="T30" s="263" t="str">
        <f t="shared" si="12"/>
        <v/>
      </c>
      <c r="U30" s="80" t="str">
        <f t="shared" si="13"/>
        <v/>
      </c>
      <c r="V30" s="1" t="str">
        <f t="shared" si="14"/>
        <v/>
      </c>
      <c r="W30" s="1" t="str">
        <f t="shared" si="15"/>
        <v/>
      </c>
      <c r="X30" s="1" t="str">
        <f t="shared" si="16"/>
        <v/>
      </c>
      <c r="Y30" s="229" t="str">
        <f>IF('ut1'!D25&lt;&gt;"",'ut1'!D25,"")</f>
        <v/>
      </c>
      <c r="Z30" s="1" t="str">
        <f>IF('ut2'!D25&lt;&gt;"",'ut2'!D25,"")</f>
        <v/>
      </c>
      <c r="AA30" s="1" t="str">
        <f t="shared" si="17"/>
        <v/>
      </c>
      <c r="AB30" s="1" t="str">
        <f>IF('TT-1'!F25&lt;&gt;"",'TT-1'!F25,"")</f>
        <v/>
      </c>
      <c r="AC30" s="1" t="str">
        <f>IF('TT-1'!G25&lt;&gt;"",'TT-1'!G25,"")</f>
        <v/>
      </c>
      <c r="AD30" s="1" t="str">
        <f t="shared" si="18"/>
        <v/>
      </c>
      <c r="AE30" s="262" t="str">
        <f t="shared" si="19"/>
        <v/>
      </c>
      <c r="AF30" s="1" t="str">
        <f t="shared" si="0"/>
        <v/>
      </c>
      <c r="AG30" s="1" t="str">
        <f>IF('ut3'!D25&lt;&gt;"",'ut3'!D25,"")</f>
        <v/>
      </c>
      <c r="AH30" s="1" t="str">
        <f>IF('ut4'!D25&lt;&gt;"",'ut4'!D25,"")</f>
        <v/>
      </c>
      <c r="AI30" s="1" t="str">
        <f t="shared" si="20"/>
        <v/>
      </c>
      <c r="AJ30" s="1" t="str">
        <f>IF('TT-2'!F25&lt;&gt;"",'TT-2'!F25,"")</f>
        <v/>
      </c>
      <c r="AK30" s="1" t="str">
        <f>IF('TT-2'!G25&lt;&gt;"",'TT-2'!G25,"")</f>
        <v/>
      </c>
      <c r="AL30" s="1" t="str">
        <f t="shared" si="21"/>
        <v/>
      </c>
      <c r="AM30" s="262" t="str">
        <f t="shared" si="22"/>
        <v/>
      </c>
      <c r="AN30" s="1" t="str">
        <f t="shared" si="23"/>
        <v/>
      </c>
      <c r="AO30" s="1" t="str">
        <f t="shared" si="24"/>
        <v/>
      </c>
      <c r="AP30" s="263" t="str">
        <f t="shared" si="25"/>
        <v/>
      </c>
      <c r="AQ30" s="80" t="str">
        <f t="shared" si="26"/>
        <v/>
      </c>
      <c r="AR30" s="1" t="str">
        <f t="shared" si="27"/>
        <v/>
      </c>
      <c r="AS30" s="1" t="str">
        <f t="shared" si="28"/>
        <v/>
      </c>
      <c r="AT30" s="1" t="str">
        <f t="shared" si="29"/>
        <v/>
      </c>
      <c r="AU30" s="229" t="str">
        <f>IF('ut1'!E25&lt;&gt;"",'ut1'!E25,"")</f>
        <v/>
      </c>
      <c r="AV30" s="1" t="str">
        <f>IF('ut2'!E25&lt;&gt;"",'ut2'!E25,"")</f>
        <v/>
      </c>
      <c r="AW30" s="1" t="str">
        <f t="shared" si="30"/>
        <v/>
      </c>
      <c r="AX30" s="1" t="str">
        <f>IF('TT-1'!I25&lt;&gt;"",'TT-1'!I25,"")</f>
        <v/>
      </c>
      <c r="AY30" s="1" t="str">
        <f>IF('TT-1'!J25&lt;&gt;"",'TT-1'!J25,"")</f>
        <v/>
      </c>
      <c r="AZ30" s="1" t="str">
        <f t="shared" si="31"/>
        <v/>
      </c>
      <c r="BA30" s="262" t="str">
        <f t="shared" si="32"/>
        <v/>
      </c>
      <c r="BB30" s="1" t="str">
        <f t="shared" si="33"/>
        <v/>
      </c>
      <c r="BC30" s="1" t="str">
        <f>IF('ut3'!E25&lt;&gt;"",'ut3'!E25,"")</f>
        <v/>
      </c>
      <c r="BD30" s="1" t="str">
        <f>IF('ut4'!E25&lt;&gt;"",'ut4'!E25,"")</f>
        <v/>
      </c>
      <c r="BE30" s="1" t="str">
        <f t="shared" si="34"/>
        <v/>
      </c>
      <c r="BF30" s="1" t="str">
        <f>IF('TT-2'!I25&lt;&gt;"",'TT-2'!I25,"")</f>
        <v/>
      </c>
      <c r="BG30" s="1" t="str">
        <f>IF('TT-2'!J25&lt;&gt;"",'TT-2'!J25,"")</f>
        <v/>
      </c>
      <c r="BH30" s="1" t="str">
        <f t="shared" si="35"/>
        <v/>
      </c>
      <c r="BI30" s="262" t="str">
        <f t="shared" si="36"/>
        <v/>
      </c>
      <c r="BJ30" s="1" t="str">
        <f t="shared" si="37"/>
        <v/>
      </c>
      <c r="BK30" s="1" t="str">
        <f t="shared" si="38"/>
        <v/>
      </c>
      <c r="BL30" s="263" t="str">
        <f t="shared" si="39"/>
        <v/>
      </c>
      <c r="BM30" s="80" t="str">
        <f t="shared" si="40"/>
        <v/>
      </c>
      <c r="BN30" s="1" t="str">
        <f t="shared" si="41"/>
        <v/>
      </c>
      <c r="BO30" s="1" t="str">
        <f t="shared" si="42"/>
        <v/>
      </c>
      <c r="BP30" s="1" t="str">
        <f t="shared" si="43"/>
        <v/>
      </c>
      <c r="BQ30" s="1" t="str">
        <f>IF('ut1'!F25&lt;&gt;"",'ut1'!F25,"")</f>
        <v/>
      </c>
      <c r="BR30" s="1" t="str">
        <f>IF('ut2'!F25&lt;&gt;"",'ut2'!F25,"")</f>
        <v/>
      </c>
      <c r="BS30" s="1" t="str">
        <f t="shared" si="44"/>
        <v/>
      </c>
      <c r="BT30" s="1" t="str">
        <f>IF('TT-1'!L25&lt;&gt;"",'TT-1'!L25,"")</f>
        <v/>
      </c>
      <c r="BU30" s="1" t="str">
        <f>IF('TT-1'!M25&lt;&gt;"",'TT-1'!M25,"")</f>
        <v/>
      </c>
      <c r="BV30" s="1" t="str">
        <f t="shared" si="45"/>
        <v/>
      </c>
      <c r="BW30" s="262" t="str">
        <f t="shared" si="46"/>
        <v/>
      </c>
      <c r="BX30" s="1" t="str">
        <f t="shared" si="47"/>
        <v/>
      </c>
      <c r="BY30" s="1" t="str">
        <f>IF('ut3'!F25&lt;&gt;"",'ut3'!F25,"")</f>
        <v/>
      </c>
      <c r="BZ30" s="1" t="str">
        <f>IF('ut4'!F25&lt;&gt;"",'ut4'!F25,"")</f>
        <v/>
      </c>
      <c r="CA30" s="1" t="str">
        <f t="shared" si="48"/>
        <v/>
      </c>
      <c r="CB30" s="1" t="str">
        <f>IF('TT-2'!L25&lt;&gt;"",'TT-2'!L25,"")</f>
        <v/>
      </c>
      <c r="CC30" s="1" t="str">
        <f>IF('TT-2'!M25&lt;&gt;"",'TT-2'!M25,"")</f>
        <v/>
      </c>
      <c r="CD30" s="1" t="str">
        <f t="shared" si="49"/>
        <v/>
      </c>
      <c r="CE30" s="262" t="str">
        <f t="shared" si="50"/>
        <v/>
      </c>
      <c r="CF30" s="1" t="str">
        <f t="shared" si="51"/>
        <v/>
      </c>
      <c r="CG30" s="1" t="str">
        <f t="shared" si="52"/>
        <v/>
      </c>
      <c r="CH30" s="263" t="str">
        <f t="shared" si="53"/>
        <v/>
      </c>
      <c r="CI30" s="80" t="str">
        <f t="shared" si="54"/>
        <v/>
      </c>
      <c r="CJ30" s="1" t="str">
        <f t="shared" si="55"/>
        <v/>
      </c>
      <c r="CK30" s="1" t="str">
        <f t="shared" si="56"/>
        <v/>
      </c>
      <c r="CL30" s="1" t="str">
        <f t="shared" si="57"/>
        <v/>
      </c>
      <c r="CM30" s="229" t="str">
        <f>IF('ut1'!G25&lt;&gt;"",'ut1'!G25,"")</f>
        <v/>
      </c>
      <c r="CN30" s="1" t="str">
        <f>IF('ut2'!G25&lt;&gt;"",'ut2'!G25,"")</f>
        <v/>
      </c>
      <c r="CO30" s="1" t="str">
        <f t="shared" si="58"/>
        <v/>
      </c>
      <c r="CP30" s="1" t="str">
        <f>IF('TT-1'!O25&lt;&gt;"",'TT-1'!O25,"")</f>
        <v/>
      </c>
      <c r="CQ30" s="1" t="str">
        <f>IF('TT-1'!P25&lt;&gt;"",'TT-1'!P25,"")</f>
        <v/>
      </c>
      <c r="CR30" s="1" t="str">
        <f t="shared" si="59"/>
        <v/>
      </c>
      <c r="CS30" s="262" t="str">
        <f t="shared" si="60"/>
        <v/>
      </c>
      <c r="CT30" s="1" t="str">
        <f t="shared" si="61"/>
        <v/>
      </c>
      <c r="CU30" s="1" t="str">
        <f>IF('ut3'!G25&lt;&gt;"",'ut3'!G25,"")</f>
        <v/>
      </c>
      <c r="CV30" s="1" t="str">
        <f>IF('ut4'!G25&lt;&gt;"",'ut4'!G25,"")</f>
        <v/>
      </c>
      <c r="CW30" s="1" t="str">
        <f t="shared" si="62"/>
        <v/>
      </c>
      <c r="CX30" s="1" t="str">
        <f>IF('TT-2'!O25&lt;&gt;"",'TT-2'!O25,"")</f>
        <v/>
      </c>
      <c r="CY30" s="1" t="str">
        <f>IF('TT-2'!P25&lt;&gt;"",'TT-2'!P25,"")</f>
        <v/>
      </c>
      <c r="CZ30" s="1" t="str">
        <f t="shared" si="63"/>
        <v/>
      </c>
      <c r="DA30" s="1" t="str">
        <f t="shared" si="64"/>
        <v/>
      </c>
      <c r="DB30" s="1" t="str">
        <f t="shared" si="65"/>
        <v/>
      </c>
      <c r="DC30" s="1" t="str">
        <f t="shared" si="66"/>
        <v/>
      </c>
      <c r="DD30" s="263" t="str">
        <f t="shared" si="67"/>
        <v/>
      </c>
      <c r="DE30" s="80" t="str">
        <f t="shared" si="68"/>
        <v/>
      </c>
      <c r="DF30" s="1" t="str">
        <f t="shared" si="69"/>
        <v/>
      </c>
      <c r="DG30" s="1" t="str">
        <f t="shared" si="70"/>
        <v/>
      </c>
      <c r="DH30" s="1" t="str">
        <f t="shared" si="71"/>
        <v/>
      </c>
      <c r="DI30" s="229" t="str">
        <f>IF('ut1'!H25&lt;&gt;"",'ut1'!H25,"")</f>
        <v/>
      </c>
      <c r="DJ30" s="1" t="str">
        <f>IF('ut2'!H25&lt;&gt;"",'ut2'!H25,"")</f>
        <v/>
      </c>
      <c r="DK30" s="1" t="str">
        <f t="shared" si="72"/>
        <v/>
      </c>
      <c r="DL30" s="1" t="str">
        <f>IF('TT-1'!R25&lt;&gt;"",'TT-1'!R25,"")</f>
        <v/>
      </c>
      <c r="DM30" s="1" t="str">
        <f>IF('TT-1'!S25&lt;&gt;"",'TT-1'!S25,"")</f>
        <v/>
      </c>
      <c r="DN30" s="1" t="str">
        <f t="shared" si="73"/>
        <v/>
      </c>
      <c r="DO30" s="262" t="str">
        <f t="shared" si="74"/>
        <v/>
      </c>
      <c r="DP30" s="1" t="str">
        <f t="shared" si="75"/>
        <v/>
      </c>
      <c r="DQ30" s="1" t="str">
        <f>IF('ut3'!H25&lt;&gt;"",'ut3'!H25,"")</f>
        <v/>
      </c>
      <c r="DR30" s="1" t="str">
        <f>IF('ut4'!H25&lt;&gt;"",'ut4'!H25,"")</f>
        <v/>
      </c>
      <c r="DS30" s="1" t="str">
        <f t="shared" si="76"/>
        <v/>
      </c>
      <c r="DT30" s="1" t="str">
        <f>IF('TT-2'!R25&lt;&gt;"",'TT-2'!R25,"")</f>
        <v/>
      </c>
      <c r="DU30" s="1" t="str">
        <f>IF('TT-2'!S25&lt;&gt;"",'TT-2'!S25,"")</f>
        <v/>
      </c>
      <c r="DV30" s="1" t="str">
        <f t="shared" si="77"/>
        <v/>
      </c>
      <c r="DW30" s="262" t="str">
        <f t="shared" si="78"/>
        <v/>
      </c>
      <c r="DX30" s="1" t="str">
        <f t="shared" si="79"/>
        <v/>
      </c>
      <c r="DY30" s="1" t="str">
        <f t="shared" si="80"/>
        <v/>
      </c>
      <c r="DZ30" s="80" t="str">
        <f t="shared" si="81"/>
        <v/>
      </c>
      <c r="EA30" s="80" t="str">
        <f t="shared" si="82"/>
        <v/>
      </c>
      <c r="EB30" s="1" t="str">
        <f t="shared" si="83"/>
        <v/>
      </c>
      <c r="EC30" s="1" t="str">
        <f t="shared" si="84"/>
        <v/>
      </c>
      <c r="ED30" s="1" t="str">
        <f t="shared" si="85"/>
        <v/>
      </c>
      <c r="EE30" s="1">
        <f t="shared" si="86"/>
        <v>0</v>
      </c>
      <c r="EF30" s="230" t="str">
        <f t="shared" si="87"/>
        <v/>
      </c>
      <c r="EG30" s="1" t="str">
        <f t="shared" si="88"/>
        <v/>
      </c>
      <c r="EH30" s="1" t="str">
        <f t="shared" si="89"/>
        <v/>
      </c>
      <c r="EI30" s="1" t="str">
        <f>biodata!O29</f>
        <v>A</v>
      </c>
      <c r="EJ30" s="1" t="str">
        <f>biodata!T29</f>
        <v>A</v>
      </c>
      <c r="EK30" s="1"/>
      <c r="EL30" s="1"/>
      <c r="EM30" s="1" t="str">
        <f>biodata!P29</f>
        <v>A</v>
      </c>
      <c r="EN30" s="1" t="str">
        <f>biodata!U29</f>
        <v>A</v>
      </c>
      <c r="EO30" s="1" t="str">
        <f>biodata!Q29</f>
        <v>YES</v>
      </c>
      <c r="EP30" s="1" t="str">
        <f>biodata!V29</f>
        <v>YES</v>
      </c>
      <c r="EQ30" s="1" t="str">
        <f>biodata!R29</f>
        <v>A</v>
      </c>
      <c r="ER30" s="1" t="str">
        <f>biodata!W29</f>
        <v>A</v>
      </c>
      <c r="ES30" s="1" t="str">
        <f>biodata!S29</f>
        <v>A1</v>
      </c>
      <c r="ET30" s="1"/>
      <c r="EU30" s="1">
        <f>biodata!M29</f>
        <v>0</v>
      </c>
      <c r="EV30" s="1">
        <f>biodata!N29</f>
        <v>0</v>
      </c>
      <c r="EW30" s="1">
        <f>SKILL!C27</f>
        <v>0</v>
      </c>
      <c r="EX30" s="1">
        <f>SKILL!D27</f>
        <v>0</v>
      </c>
      <c r="EY30" s="1" t="str">
        <f>SKILL!E27</f>
        <v/>
      </c>
      <c r="EZ30" s="231" t="str">
        <f t="shared" si="1"/>
        <v/>
      </c>
      <c r="FA30" s="1">
        <f>SKILL!G27</f>
        <v>0</v>
      </c>
      <c r="FB30" s="1">
        <f>SKILL!H27</f>
        <v>0</v>
      </c>
      <c r="FC30" s="1" t="str">
        <f>SKILL!I27</f>
        <v/>
      </c>
      <c r="FD30" s="231" t="str">
        <f t="shared" si="2"/>
        <v/>
      </c>
      <c r="FE30" s="1" t="str">
        <f>SKILL!K27</f>
        <v/>
      </c>
      <c r="FF30" s="1" t="str">
        <f t="shared" si="90"/>
        <v/>
      </c>
      <c r="FG30" s="1">
        <f>biodata!I29</f>
        <v>0</v>
      </c>
      <c r="FH30" s="1">
        <f>biodata!J29</f>
        <v>0</v>
      </c>
      <c r="FI30" s="1">
        <f>biodata!K29</f>
        <v>0</v>
      </c>
      <c r="FJ30" s="1">
        <f>biodata!L29</f>
        <v>0</v>
      </c>
    </row>
    <row r="31" spans="1:166">
      <c r="A31" s="1">
        <f>biodata!A30</f>
        <v>22</v>
      </c>
      <c r="B31" s="1" t="str">
        <f>IF(biodata!D30&lt;&gt;"",biodata!D30,"")</f>
        <v/>
      </c>
      <c r="C31" s="1" t="str">
        <f>IF('ut1'!C26&lt;&gt;"",'ut1'!C26,"")</f>
        <v/>
      </c>
      <c r="D31" s="1" t="str">
        <f>IF('ut2'!C26&lt;&gt;"",'ut2'!C26,"")</f>
        <v/>
      </c>
      <c r="E31" s="1" t="str">
        <f t="shared" si="3"/>
        <v/>
      </c>
      <c r="F31" s="1" t="str">
        <f>IF('TT-1'!C26&lt;&gt;"",'TT-1'!C26,"")</f>
        <v/>
      </c>
      <c r="G31" s="1" t="str">
        <f>IF('TT-1'!D26&lt;&gt;"",'TT-1'!D26,"")</f>
        <v/>
      </c>
      <c r="H31" s="1" t="str">
        <f t="shared" si="4"/>
        <v/>
      </c>
      <c r="I31" s="262" t="str">
        <f t="shared" si="5"/>
        <v/>
      </c>
      <c r="J31" s="1" t="str">
        <f t="shared" si="6"/>
        <v/>
      </c>
      <c r="K31" s="1" t="str">
        <f>IF('ut3'!C26&lt;&gt;"",'ut3'!C26,"")</f>
        <v/>
      </c>
      <c r="L31" s="1" t="str">
        <f>IF('ut4'!C26&lt;&gt;"",'ut4'!C26,"")</f>
        <v/>
      </c>
      <c r="M31" s="1" t="str">
        <f t="shared" si="7"/>
        <v/>
      </c>
      <c r="N31" s="1" t="str">
        <f>IF('TT-2'!C26&lt;&gt;"",'TT-2'!C26,"")</f>
        <v/>
      </c>
      <c r="O31" s="1" t="str">
        <f>IF('TT-2'!D26&lt;&gt;"",'TT-2'!D26,"")</f>
        <v/>
      </c>
      <c r="P31" s="229" t="str">
        <f t="shared" si="8"/>
        <v/>
      </c>
      <c r="Q31" s="262" t="str">
        <f t="shared" si="9"/>
        <v/>
      </c>
      <c r="R31" s="1" t="str">
        <f t="shared" si="10"/>
        <v/>
      </c>
      <c r="S31" s="1" t="str">
        <f t="shared" si="11"/>
        <v/>
      </c>
      <c r="T31" s="263" t="str">
        <f t="shared" si="12"/>
        <v/>
      </c>
      <c r="U31" s="80" t="str">
        <f t="shared" si="13"/>
        <v/>
      </c>
      <c r="V31" s="1" t="str">
        <f t="shared" si="14"/>
        <v/>
      </c>
      <c r="W31" s="1" t="str">
        <f t="shared" si="15"/>
        <v/>
      </c>
      <c r="X31" s="1" t="str">
        <f t="shared" si="16"/>
        <v/>
      </c>
      <c r="Y31" s="229" t="str">
        <f>IF('ut1'!D26&lt;&gt;"",'ut1'!D26,"")</f>
        <v/>
      </c>
      <c r="Z31" s="1" t="str">
        <f>IF('ut2'!D26&lt;&gt;"",'ut2'!D26,"")</f>
        <v/>
      </c>
      <c r="AA31" s="1" t="str">
        <f t="shared" si="17"/>
        <v/>
      </c>
      <c r="AB31" s="1" t="str">
        <f>IF('TT-1'!F26&lt;&gt;"",'TT-1'!F26,"")</f>
        <v/>
      </c>
      <c r="AC31" s="1" t="str">
        <f>IF('TT-1'!G26&lt;&gt;"",'TT-1'!G26,"")</f>
        <v/>
      </c>
      <c r="AD31" s="1" t="str">
        <f t="shared" si="18"/>
        <v/>
      </c>
      <c r="AE31" s="262" t="str">
        <f t="shared" si="19"/>
        <v/>
      </c>
      <c r="AF31" s="1" t="str">
        <f t="shared" si="0"/>
        <v/>
      </c>
      <c r="AG31" s="1" t="str">
        <f>IF('ut3'!D26&lt;&gt;"",'ut3'!D26,"")</f>
        <v/>
      </c>
      <c r="AH31" s="1" t="str">
        <f>IF('ut4'!D26&lt;&gt;"",'ut4'!D26,"")</f>
        <v/>
      </c>
      <c r="AI31" s="1" t="str">
        <f t="shared" si="20"/>
        <v/>
      </c>
      <c r="AJ31" s="1" t="str">
        <f>IF('TT-2'!F26&lt;&gt;"",'TT-2'!F26,"")</f>
        <v/>
      </c>
      <c r="AK31" s="1" t="str">
        <f>IF('TT-2'!G26&lt;&gt;"",'TT-2'!G26,"")</f>
        <v/>
      </c>
      <c r="AL31" s="1" t="str">
        <f t="shared" si="21"/>
        <v/>
      </c>
      <c r="AM31" s="262" t="str">
        <f t="shared" si="22"/>
        <v/>
      </c>
      <c r="AN31" s="1" t="str">
        <f t="shared" si="23"/>
        <v/>
      </c>
      <c r="AO31" s="1" t="str">
        <f t="shared" si="24"/>
        <v/>
      </c>
      <c r="AP31" s="263" t="str">
        <f t="shared" si="25"/>
        <v/>
      </c>
      <c r="AQ31" s="80" t="str">
        <f t="shared" si="26"/>
        <v/>
      </c>
      <c r="AR31" s="1" t="str">
        <f t="shared" si="27"/>
        <v/>
      </c>
      <c r="AS31" s="1" t="str">
        <f t="shared" si="28"/>
        <v/>
      </c>
      <c r="AT31" s="1" t="str">
        <f t="shared" si="29"/>
        <v/>
      </c>
      <c r="AU31" s="229" t="str">
        <f>IF('ut1'!E26&lt;&gt;"",'ut1'!E26,"")</f>
        <v/>
      </c>
      <c r="AV31" s="1" t="str">
        <f>IF('ut2'!E26&lt;&gt;"",'ut2'!E26,"")</f>
        <v/>
      </c>
      <c r="AW31" s="1" t="str">
        <f t="shared" si="30"/>
        <v/>
      </c>
      <c r="AX31" s="1" t="str">
        <f>IF('TT-1'!I26&lt;&gt;"",'TT-1'!I26,"")</f>
        <v/>
      </c>
      <c r="AY31" s="1" t="str">
        <f>IF('TT-1'!J26&lt;&gt;"",'TT-1'!J26,"")</f>
        <v/>
      </c>
      <c r="AZ31" s="1" t="str">
        <f t="shared" si="31"/>
        <v/>
      </c>
      <c r="BA31" s="262" t="str">
        <f t="shared" si="32"/>
        <v/>
      </c>
      <c r="BB31" s="1" t="str">
        <f t="shared" si="33"/>
        <v/>
      </c>
      <c r="BC31" s="1" t="str">
        <f>IF('ut3'!E26&lt;&gt;"",'ut3'!E26,"")</f>
        <v/>
      </c>
      <c r="BD31" s="1" t="str">
        <f>IF('ut4'!E26&lt;&gt;"",'ut4'!E26,"")</f>
        <v/>
      </c>
      <c r="BE31" s="1" t="str">
        <f t="shared" si="34"/>
        <v/>
      </c>
      <c r="BF31" s="1" t="str">
        <f>IF('TT-2'!I26&lt;&gt;"",'TT-2'!I26,"")</f>
        <v/>
      </c>
      <c r="BG31" s="1" t="str">
        <f>IF('TT-2'!J26&lt;&gt;"",'TT-2'!J26,"")</f>
        <v/>
      </c>
      <c r="BH31" s="1" t="str">
        <f t="shared" si="35"/>
        <v/>
      </c>
      <c r="BI31" s="262" t="str">
        <f t="shared" si="36"/>
        <v/>
      </c>
      <c r="BJ31" s="1" t="str">
        <f t="shared" si="37"/>
        <v/>
      </c>
      <c r="BK31" s="1" t="str">
        <f t="shared" si="38"/>
        <v/>
      </c>
      <c r="BL31" s="263" t="str">
        <f t="shared" si="39"/>
        <v/>
      </c>
      <c r="BM31" s="80" t="str">
        <f t="shared" si="40"/>
        <v/>
      </c>
      <c r="BN31" s="1" t="str">
        <f t="shared" si="41"/>
        <v/>
      </c>
      <c r="BO31" s="1" t="str">
        <f t="shared" si="42"/>
        <v/>
      </c>
      <c r="BP31" s="1" t="str">
        <f t="shared" si="43"/>
        <v/>
      </c>
      <c r="BQ31" s="1" t="str">
        <f>IF('ut1'!F26&lt;&gt;"",'ut1'!F26,"")</f>
        <v/>
      </c>
      <c r="BR31" s="1" t="str">
        <f>IF('ut2'!F26&lt;&gt;"",'ut2'!F26,"")</f>
        <v/>
      </c>
      <c r="BS31" s="1" t="str">
        <f t="shared" si="44"/>
        <v/>
      </c>
      <c r="BT31" s="1" t="str">
        <f>IF('TT-1'!L26&lt;&gt;"",'TT-1'!L26,"")</f>
        <v/>
      </c>
      <c r="BU31" s="1" t="str">
        <f>IF('TT-1'!M26&lt;&gt;"",'TT-1'!M26,"")</f>
        <v/>
      </c>
      <c r="BV31" s="1" t="str">
        <f t="shared" si="45"/>
        <v/>
      </c>
      <c r="BW31" s="262" t="str">
        <f t="shared" si="46"/>
        <v/>
      </c>
      <c r="BX31" s="1" t="str">
        <f t="shared" si="47"/>
        <v/>
      </c>
      <c r="BY31" s="1" t="str">
        <f>IF('ut3'!F26&lt;&gt;"",'ut3'!F26,"")</f>
        <v/>
      </c>
      <c r="BZ31" s="1" t="str">
        <f>IF('ut4'!F26&lt;&gt;"",'ut4'!F26,"")</f>
        <v/>
      </c>
      <c r="CA31" s="1" t="str">
        <f t="shared" si="48"/>
        <v/>
      </c>
      <c r="CB31" s="1" t="str">
        <f>IF('TT-2'!L26&lt;&gt;"",'TT-2'!L26,"")</f>
        <v/>
      </c>
      <c r="CC31" s="1" t="str">
        <f>IF('TT-2'!M26&lt;&gt;"",'TT-2'!M26,"")</f>
        <v/>
      </c>
      <c r="CD31" s="1" t="str">
        <f t="shared" si="49"/>
        <v/>
      </c>
      <c r="CE31" s="262" t="str">
        <f t="shared" si="50"/>
        <v/>
      </c>
      <c r="CF31" s="1" t="str">
        <f t="shared" si="51"/>
        <v/>
      </c>
      <c r="CG31" s="1" t="str">
        <f t="shared" si="52"/>
        <v/>
      </c>
      <c r="CH31" s="263" t="str">
        <f t="shared" si="53"/>
        <v/>
      </c>
      <c r="CI31" s="80" t="str">
        <f t="shared" si="54"/>
        <v/>
      </c>
      <c r="CJ31" s="1" t="str">
        <f t="shared" si="55"/>
        <v/>
      </c>
      <c r="CK31" s="1" t="str">
        <f t="shared" si="56"/>
        <v/>
      </c>
      <c r="CL31" s="1" t="str">
        <f t="shared" si="57"/>
        <v/>
      </c>
      <c r="CM31" s="229" t="str">
        <f>IF('ut1'!G26&lt;&gt;"",'ut1'!G26,"")</f>
        <v/>
      </c>
      <c r="CN31" s="1" t="str">
        <f>IF('ut2'!G26&lt;&gt;"",'ut2'!G26,"")</f>
        <v/>
      </c>
      <c r="CO31" s="1" t="str">
        <f t="shared" si="58"/>
        <v/>
      </c>
      <c r="CP31" s="1" t="str">
        <f>IF('TT-1'!O26&lt;&gt;"",'TT-1'!O26,"")</f>
        <v/>
      </c>
      <c r="CQ31" s="1" t="str">
        <f>IF('TT-1'!P26&lt;&gt;"",'TT-1'!P26,"")</f>
        <v/>
      </c>
      <c r="CR31" s="1" t="str">
        <f t="shared" si="59"/>
        <v/>
      </c>
      <c r="CS31" s="262" t="str">
        <f t="shared" si="60"/>
        <v/>
      </c>
      <c r="CT31" s="1" t="str">
        <f t="shared" si="61"/>
        <v/>
      </c>
      <c r="CU31" s="1" t="str">
        <f>IF('ut3'!G26&lt;&gt;"",'ut3'!G26,"")</f>
        <v/>
      </c>
      <c r="CV31" s="1" t="str">
        <f>IF('ut4'!G26&lt;&gt;"",'ut4'!G26,"")</f>
        <v/>
      </c>
      <c r="CW31" s="1" t="str">
        <f t="shared" si="62"/>
        <v/>
      </c>
      <c r="CX31" s="1" t="str">
        <f>IF('TT-2'!O26&lt;&gt;"",'TT-2'!O26,"")</f>
        <v/>
      </c>
      <c r="CY31" s="1" t="str">
        <f>IF('TT-2'!P26&lt;&gt;"",'TT-2'!P26,"")</f>
        <v/>
      </c>
      <c r="CZ31" s="1" t="str">
        <f t="shared" si="63"/>
        <v/>
      </c>
      <c r="DA31" s="1" t="str">
        <f t="shared" si="64"/>
        <v/>
      </c>
      <c r="DB31" s="1" t="str">
        <f t="shared" si="65"/>
        <v/>
      </c>
      <c r="DC31" s="1" t="str">
        <f t="shared" si="66"/>
        <v/>
      </c>
      <c r="DD31" s="263" t="str">
        <f t="shared" si="67"/>
        <v/>
      </c>
      <c r="DE31" s="80" t="str">
        <f t="shared" si="68"/>
        <v/>
      </c>
      <c r="DF31" s="1" t="str">
        <f t="shared" si="69"/>
        <v/>
      </c>
      <c r="DG31" s="1" t="str">
        <f t="shared" si="70"/>
        <v/>
      </c>
      <c r="DH31" s="1" t="str">
        <f t="shared" si="71"/>
        <v/>
      </c>
      <c r="DI31" s="229" t="str">
        <f>IF('ut1'!H26&lt;&gt;"",'ut1'!H26,"")</f>
        <v/>
      </c>
      <c r="DJ31" s="1" t="str">
        <f>IF('ut2'!H26&lt;&gt;"",'ut2'!H26,"")</f>
        <v/>
      </c>
      <c r="DK31" s="1" t="str">
        <f t="shared" si="72"/>
        <v/>
      </c>
      <c r="DL31" s="1" t="str">
        <f>IF('TT-1'!R26&lt;&gt;"",'TT-1'!R26,"")</f>
        <v/>
      </c>
      <c r="DM31" s="1" t="str">
        <f>IF('TT-1'!S26&lt;&gt;"",'TT-1'!S26,"")</f>
        <v/>
      </c>
      <c r="DN31" s="1" t="str">
        <f t="shared" si="73"/>
        <v/>
      </c>
      <c r="DO31" s="262" t="str">
        <f t="shared" si="74"/>
        <v/>
      </c>
      <c r="DP31" s="1" t="str">
        <f t="shared" si="75"/>
        <v/>
      </c>
      <c r="DQ31" s="1" t="str">
        <f>IF('ut3'!H26&lt;&gt;"",'ut3'!H26,"")</f>
        <v/>
      </c>
      <c r="DR31" s="1" t="str">
        <f>IF('ut4'!H26&lt;&gt;"",'ut4'!H26,"")</f>
        <v/>
      </c>
      <c r="DS31" s="1" t="str">
        <f t="shared" si="76"/>
        <v/>
      </c>
      <c r="DT31" s="1" t="str">
        <f>IF('TT-2'!R26&lt;&gt;"",'TT-2'!R26,"")</f>
        <v/>
      </c>
      <c r="DU31" s="1" t="str">
        <f>IF('TT-2'!S26&lt;&gt;"",'TT-2'!S26,"")</f>
        <v/>
      </c>
      <c r="DV31" s="1" t="str">
        <f t="shared" si="77"/>
        <v/>
      </c>
      <c r="DW31" s="262" t="str">
        <f t="shared" si="78"/>
        <v/>
      </c>
      <c r="DX31" s="1" t="str">
        <f t="shared" si="79"/>
        <v/>
      </c>
      <c r="DY31" s="1" t="str">
        <f t="shared" si="80"/>
        <v/>
      </c>
      <c r="DZ31" s="80" t="str">
        <f t="shared" si="81"/>
        <v/>
      </c>
      <c r="EA31" s="80" t="str">
        <f t="shared" si="82"/>
        <v/>
      </c>
      <c r="EB31" s="1" t="str">
        <f t="shared" si="83"/>
        <v/>
      </c>
      <c r="EC31" s="1" t="str">
        <f t="shared" si="84"/>
        <v/>
      </c>
      <c r="ED31" s="1" t="str">
        <f t="shared" si="85"/>
        <v/>
      </c>
      <c r="EE31" s="1">
        <f t="shared" si="86"/>
        <v>0</v>
      </c>
      <c r="EF31" s="230" t="str">
        <f t="shared" si="87"/>
        <v/>
      </c>
      <c r="EG31" s="1" t="str">
        <f t="shared" si="88"/>
        <v/>
      </c>
      <c r="EH31" s="1" t="str">
        <f t="shared" si="89"/>
        <v/>
      </c>
      <c r="EI31" s="1" t="str">
        <f>biodata!O30</f>
        <v>A</v>
      </c>
      <c r="EJ31" s="1" t="str">
        <f>biodata!T30</f>
        <v>A</v>
      </c>
      <c r="EK31" s="1"/>
      <c r="EL31" s="1"/>
      <c r="EM31" s="1" t="str">
        <f>biodata!P30</f>
        <v>A</v>
      </c>
      <c r="EN31" s="1" t="str">
        <f>biodata!U30</f>
        <v>A</v>
      </c>
      <c r="EO31" s="1" t="str">
        <f>biodata!Q30</f>
        <v>YES</v>
      </c>
      <c r="EP31" s="1" t="str">
        <f>biodata!V30</f>
        <v>YES</v>
      </c>
      <c r="EQ31" s="1" t="str">
        <f>biodata!R30</f>
        <v>A</v>
      </c>
      <c r="ER31" s="1" t="str">
        <f>biodata!W30</f>
        <v>A</v>
      </c>
      <c r="ES31" s="1" t="str">
        <f>biodata!S30</f>
        <v>A1</v>
      </c>
      <c r="ET31" s="1"/>
      <c r="EU31" s="1">
        <f>biodata!M30</f>
        <v>0</v>
      </c>
      <c r="EV31" s="1">
        <f>biodata!N30</f>
        <v>0</v>
      </c>
      <c r="EW31" s="1">
        <f>SKILL!C28</f>
        <v>0</v>
      </c>
      <c r="EX31" s="1">
        <f>SKILL!D28</f>
        <v>0</v>
      </c>
      <c r="EY31" s="1" t="str">
        <f>SKILL!E28</f>
        <v/>
      </c>
      <c r="EZ31" s="231" t="str">
        <f t="shared" si="1"/>
        <v/>
      </c>
      <c r="FA31" s="1">
        <f>SKILL!G28</f>
        <v>0</v>
      </c>
      <c r="FB31" s="1">
        <f>SKILL!H28</f>
        <v>0</v>
      </c>
      <c r="FC31" s="1" t="str">
        <f>SKILL!I28</f>
        <v/>
      </c>
      <c r="FD31" s="231" t="str">
        <f t="shared" si="2"/>
        <v/>
      </c>
      <c r="FE31" s="1" t="str">
        <f>SKILL!K28</f>
        <v/>
      </c>
      <c r="FF31" s="1" t="str">
        <f t="shared" si="90"/>
        <v/>
      </c>
      <c r="FG31" s="1">
        <f>biodata!I30</f>
        <v>0</v>
      </c>
      <c r="FH31" s="1">
        <f>biodata!J30</f>
        <v>0</v>
      </c>
      <c r="FI31" s="1">
        <f>biodata!K30</f>
        <v>0</v>
      </c>
      <c r="FJ31" s="1">
        <f>biodata!L30</f>
        <v>0</v>
      </c>
    </row>
    <row r="32" spans="1:166">
      <c r="A32" s="1">
        <f>biodata!A31</f>
        <v>23</v>
      </c>
      <c r="B32" s="1" t="str">
        <f>IF(biodata!D31&lt;&gt;"",biodata!D31,"")</f>
        <v/>
      </c>
      <c r="C32" s="1" t="str">
        <f>IF('ut1'!C27&lt;&gt;"",'ut1'!C27,"")</f>
        <v/>
      </c>
      <c r="D32" s="1" t="str">
        <f>IF('ut2'!C27&lt;&gt;"",'ut2'!C27,"")</f>
        <v/>
      </c>
      <c r="E32" s="1" t="str">
        <f t="shared" si="3"/>
        <v/>
      </c>
      <c r="F32" s="1" t="str">
        <f>IF('TT-1'!C27&lt;&gt;"",'TT-1'!C27,"")</f>
        <v/>
      </c>
      <c r="G32" s="1" t="str">
        <f>IF('TT-1'!D27&lt;&gt;"",'TT-1'!D27,"")</f>
        <v/>
      </c>
      <c r="H32" s="1" t="str">
        <f t="shared" si="4"/>
        <v/>
      </c>
      <c r="I32" s="262" t="str">
        <f t="shared" si="5"/>
        <v/>
      </c>
      <c r="J32" s="1" t="str">
        <f t="shared" si="6"/>
        <v/>
      </c>
      <c r="K32" s="1" t="str">
        <f>IF('ut3'!C27&lt;&gt;"",'ut3'!C27,"")</f>
        <v/>
      </c>
      <c r="L32" s="1" t="str">
        <f>IF('ut4'!C27&lt;&gt;"",'ut4'!C27,"")</f>
        <v/>
      </c>
      <c r="M32" s="1" t="str">
        <f t="shared" si="7"/>
        <v/>
      </c>
      <c r="N32" s="1" t="str">
        <f>IF('TT-2'!C27&lt;&gt;"",'TT-2'!C27,"")</f>
        <v/>
      </c>
      <c r="O32" s="1" t="str">
        <f>IF('TT-2'!D27&lt;&gt;"",'TT-2'!D27,"")</f>
        <v/>
      </c>
      <c r="P32" s="229" t="str">
        <f t="shared" si="8"/>
        <v/>
      </c>
      <c r="Q32" s="262" t="str">
        <f t="shared" si="9"/>
        <v/>
      </c>
      <c r="R32" s="1" t="str">
        <f t="shared" si="10"/>
        <v/>
      </c>
      <c r="S32" s="1" t="str">
        <f t="shared" si="11"/>
        <v/>
      </c>
      <c r="T32" s="263" t="str">
        <f t="shared" si="12"/>
        <v/>
      </c>
      <c r="U32" s="80" t="str">
        <f t="shared" si="13"/>
        <v/>
      </c>
      <c r="V32" s="1" t="str">
        <f t="shared" si="14"/>
        <v/>
      </c>
      <c r="W32" s="1" t="str">
        <f t="shared" si="15"/>
        <v/>
      </c>
      <c r="X32" s="1" t="str">
        <f t="shared" si="16"/>
        <v/>
      </c>
      <c r="Y32" s="229" t="str">
        <f>IF('ut1'!D27&lt;&gt;"",'ut1'!D27,"")</f>
        <v/>
      </c>
      <c r="Z32" s="1" t="str">
        <f>IF('ut2'!D27&lt;&gt;"",'ut2'!D27,"")</f>
        <v/>
      </c>
      <c r="AA32" s="1" t="str">
        <f t="shared" si="17"/>
        <v/>
      </c>
      <c r="AB32" s="1" t="str">
        <f>IF('TT-1'!F27&lt;&gt;"",'TT-1'!F27,"")</f>
        <v/>
      </c>
      <c r="AC32" s="1" t="str">
        <f>IF('TT-1'!G27&lt;&gt;"",'TT-1'!G27,"")</f>
        <v/>
      </c>
      <c r="AD32" s="1" t="str">
        <f t="shared" si="18"/>
        <v/>
      </c>
      <c r="AE32" s="262" t="str">
        <f t="shared" si="19"/>
        <v/>
      </c>
      <c r="AF32" s="1" t="str">
        <f t="shared" si="0"/>
        <v/>
      </c>
      <c r="AG32" s="1" t="str">
        <f>IF('ut3'!D27&lt;&gt;"",'ut3'!D27,"")</f>
        <v/>
      </c>
      <c r="AH32" s="1" t="str">
        <f>IF('ut4'!D27&lt;&gt;"",'ut4'!D27,"")</f>
        <v/>
      </c>
      <c r="AI32" s="1" t="str">
        <f t="shared" si="20"/>
        <v/>
      </c>
      <c r="AJ32" s="1" t="str">
        <f>IF('TT-2'!F27&lt;&gt;"",'TT-2'!F27,"")</f>
        <v/>
      </c>
      <c r="AK32" s="1" t="str">
        <f>IF('TT-2'!G27&lt;&gt;"",'TT-2'!G27,"")</f>
        <v/>
      </c>
      <c r="AL32" s="1" t="str">
        <f t="shared" si="21"/>
        <v/>
      </c>
      <c r="AM32" s="262" t="str">
        <f t="shared" si="22"/>
        <v/>
      </c>
      <c r="AN32" s="1" t="str">
        <f t="shared" si="23"/>
        <v/>
      </c>
      <c r="AO32" s="1" t="str">
        <f t="shared" si="24"/>
        <v/>
      </c>
      <c r="AP32" s="263" t="str">
        <f t="shared" si="25"/>
        <v/>
      </c>
      <c r="AQ32" s="80" t="str">
        <f t="shared" si="26"/>
        <v/>
      </c>
      <c r="AR32" s="1" t="str">
        <f t="shared" si="27"/>
        <v/>
      </c>
      <c r="AS32" s="1" t="str">
        <f t="shared" si="28"/>
        <v/>
      </c>
      <c r="AT32" s="1" t="str">
        <f t="shared" si="29"/>
        <v/>
      </c>
      <c r="AU32" s="229" t="str">
        <f>IF('ut1'!E27&lt;&gt;"",'ut1'!E27,"")</f>
        <v/>
      </c>
      <c r="AV32" s="1" t="str">
        <f>IF('ut2'!E27&lt;&gt;"",'ut2'!E27,"")</f>
        <v/>
      </c>
      <c r="AW32" s="1" t="str">
        <f t="shared" si="30"/>
        <v/>
      </c>
      <c r="AX32" s="1" t="str">
        <f>IF('TT-1'!I27&lt;&gt;"",'TT-1'!I27,"")</f>
        <v/>
      </c>
      <c r="AY32" s="1" t="str">
        <f>IF('TT-1'!J27&lt;&gt;"",'TT-1'!J27,"")</f>
        <v/>
      </c>
      <c r="AZ32" s="1" t="str">
        <f t="shared" si="31"/>
        <v/>
      </c>
      <c r="BA32" s="262" t="str">
        <f t="shared" si="32"/>
        <v/>
      </c>
      <c r="BB32" s="1" t="str">
        <f t="shared" si="33"/>
        <v/>
      </c>
      <c r="BC32" s="1" t="str">
        <f>IF('ut3'!E27&lt;&gt;"",'ut3'!E27,"")</f>
        <v/>
      </c>
      <c r="BD32" s="1" t="str">
        <f>IF('ut4'!E27&lt;&gt;"",'ut4'!E27,"")</f>
        <v/>
      </c>
      <c r="BE32" s="1" t="str">
        <f t="shared" si="34"/>
        <v/>
      </c>
      <c r="BF32" s="1" t="str">
        <f>IF('TT-2'!I27&lt;&gt;"",'TT-2'!I27,"")</f>
        <v/>
      </c>
      <c r="BG32" s="1" t="str">
        <f>IF('TT-2'!J27&lt;&gt;"",'TT-2'!J27,"")</f>
        <v/>
      </c>
      <c r="BH32" s="1" t="str">
        <f t="shared" si="35"/>
        <v/>
      </c>
      <c r="BI32" s="262" t="str">
        <f t="shared" si="36"/>
        <v/>
      </c>
      <c r="BJ32" s="1" t="str">
        <f t="shared" si="37"/>
        <v/>
      </c>
      <c r="BK32" s="1" t="str">
        <f t="shared" si="38"/>
        <v/>
      </c>
      <c r="BL32" s="263" t="str">
        <f t="shared" si="39"/>
        <v/>
      </c>
      <c r="BM32" s="80" t="str">
        <f t="shared" si="40"/>
        <v/>
      </c>
      <c r="BN32" s="1" t="str">
        <f t="shared" si="41"/>
        <v/>
      </c>
      <c r="BO32" s="1" t="str">
        <f t="shared" si="42"/>
        <v/>
      </c>
      <c r="BP32" s="1" t="str">
        <f t="shared" si="43"/>
        <v/>
      </c>
      <c r="BQ32" s="1" t="str">
        <f>IF('ut1'!F27&lt;&gt;"",'ut1'!F27,"")</f>
        <v/>
      </c>
      <c r="BR32" s="1" t="str">
        <f>IF('ut2'!F27&lt;&gt;"",'ut2'!F27,"")</f>
        <v/>
      </c>
      <c r="BS32" s="1" t="str">
        <f t="shared" si="44"/>
        <v/>
      </c>
      <c r="BT32" s="1" t="str">
        <f>IF('TT-1'!L27&lt;&gt;"",'TT-1'!L27,"")</f>
        <v/>
      </c>
      <c r="BU32" s="1" t="str">
        <f>IF('TT-1'!M27&lt;&gt;"",'TT-1'!M27,"")</f>
        <v/>
      </c>
      <c r="BV32" s="1" t="str">
        <f t="shared" si="45"/>
        <v/>
      </c>
      <c r="BW32" s="262" t="str">
        <f t="shared" si="46"/>
        <v/>
      </c>
      <c r="BX32" s="1" t="str">
        <f t="shared" si="47"/>
        <v/>
      </c>
      <c r="BY32" s="1" t="str">
        <f>IF('ut3'!F27&lt;&gt;"",'ut3'!F27,"")</f>
        <v/>
      </c>
      <c r="BZ32" s="1" t="str">
        <f>IF('ut4'!F27&lt;&gt;"",'ut4'!F27,"")</f>
        <v/>
      </c>
      <c r="CA32" s="1" t="str">
        <f t="shared" si="48"/>
        <v/>
      </c>
      <c r="CB32" s="1" t="str">
        <f>IF('TT-2'!L27&lt;&gt;"",'TT-2'!L27,"")</f>
        <v/>
      </c>
      <c r="CC32" s="1" t="str">
        <f>IF('TT-2'!M27&lt;&gt;"",'TT-2'!M27,"")</f>
        <v/>
      </c>
      <c r="CD32" s="1" t="str">
        <f t="shared" si="49"/>
        <v/>
      </c>
      <c r="CE32" s="262" t="str">
        <f t="shared" si="50"/>
        <v/>
      </c>
      <c r="CF32" s="1" t="str">
        <f t="shared" si="51"/>
        <v/>
      </c>
      <c r="CG32" s="1" t="str">
        <f t="shared" si="52"/>
        <v/>
      </c>
      <c r="CH32" s="263" t="str">
        <f t="shared" si="53"/>
        <v/>
      </c>
      <c r="CI32" s="80" t="str">
        <f t="shared" si="54"/>
        <v/>
      </c>
      <c r="CJ32" s="1" t="str">
        <f t="shared" si="55"/>
        <v/>
      </c>
      <c r="CK32" s="1" t="str">
        <f t="shared" si="56"/>
        <v/>
      </c>
      <c r="CL32" s="1" t="str">
        <f t="shared" si="57"/>
        <v/>
      </c>
      <c r="CM32" s="229" t="str">
        <f>IF('ut1'!G27&lt;&gt;"",'ut1'!G27,"")</f>
        <v/>
      </c>
      <c r="CN32" s="1" t="str">
        <f>IF('ut2'!G27&lt;&gt;"",'ut2'!G27,"")</f>
        <v/>
      </c>
      <c r="CO32" s="1" t="str">
        <f t="shared" si="58"/>
        <v/>
      </c>
      <c r="CP32" s="1" t="str">
        <f>IF('TT-1'!O27&lt;&gt;"",'TT-1'!O27,"")</f>
        <v/>
      </c>
      <c r="CQ32" s="1" t="str">
        <f>IF('TT-1'!P27&lt;&gt;"",'TT-1'!P27,"")</f>
        <v/>
      </c>
      <c r="CR32" s="1" t="str">
        <f t="shared" si="59"/>
        <v/>
      </c>
      <c r="CS32" s="262" t="str">
        <f t="shared" si="60"/>
        <v/>
      </c>
      <c r="CT32" s="1" t="str">
        <f t="shared" si="61"/>
        <v/>
      </c>
      <c r="CU32" s="1" t="str">
        <f>IF('ut3'!G27&lt;&gt;"",'ut3'!G27,"")</f>
        <v/>
      </c>
      <c r="CV32" s="1" t="str">
        <f>IF('ut4'!G27&lt;&gt;"",'ut4'!G27,"")</f>
        <v/>
      </c>
      <c r="CW32" s="1" t="str">
        <f t="shared" si="62"/>
        <v/>
      </c>
      <c r="CX32" s="1" t="str">
        <f>IF('TT-2'!O27&lt;&gt;"",'TT-2'!O27,"")</f>
        <v/>
      </c>
      <c r="CY32" s="1" t="str">
        <f>IF('TT-2'!P27&lt;&gt;"",'TT-2'!P27,"")</f>
        <v/>
      </c>
      <c r="CZ32" s="1" t="str">
        <f t="shared" si="63"/>
        <v/>
      </c>
      <c r="DA32" s="1" t="str">
        <f t="shared" si="64"/>
        <v/>
      </c>
      <c r="DB32" s="1" t="str">
        <f t="shared" si="65"/>
        <v/>
      </c>
      <c r="DC32" s="1" t="str">
        <f t="shared" si="66"/>
        <v/>
      </c>
      <c r="DD32" s="263" t="str">
        <f t="shared" si="67"/>
        <v/>
      </c>
      <c r="DE32" s="80" t="str">
        <f t="shared" si="68"/>
        <v/>
      </c>
      <c r="DF32" s="1" t="str">
        <f t="shared" si="69"/>
        <v/>
      </c>
      <c r="DG32" s="1" t="str">
        <f t="shared" si="70"/>
        <v/>
      </c>
      <c r="DH32" s="1" t="str">
        <f t="shared" si="71"/>
        <v/>
      </c>
      <c r="DI32" s="229" t="str">
        <f>IF('ut1'!H27&lt;&gt;"",'ut1'!H27,"")</f>
        <v/>
      </c>
      <c r="DJ32" s="1" t="str">
        <f>IF('ut2'!H27&lt;&gt;"",'ut2'!H27,"")</f>
        <v/>
      </c>
      <c r="DK32" s="1" t="str">
        <f t="shared" si="72"/>
        <v/>
      </c>
      <c r="DL32" s="1" t="str">
        <f>IF('TT-1'!R27&lt;&gt;"",'TT-1'!R27,"")</f>
        <v/>
      </c>
      <c r="DM32" s="1" t="str">
        <f>IF('TT-1'!S27&lt;&gt;"",'TT-1'!S27,"")</f>
        <v/>
      </c>
      <c r="DN32" s="1" t="str">
        <f t="shared" si="73"/>
        <v/>
      </c>
      <c r="DO32" s="262" t="str">
        <f t="shared" si="74"/>
        <v/>
      </c>
      <c r="DP32" s="1" t="str">
        <f t="shared" si="75"/>
        <v/>
      </c>
      <c r="DQ32" s="1" t="str">
        <f>IF('ut3'!H27&lt;&gt;"",'ut3'!H27,"")</f>
        <v/>
      </c>
      <c r="DR32" s="1" t="str">
        <f>IF('ut4'!H27&lt;&gt;"",'ut4'!H27,"")</f>
        <v/>
      </c>
      <c r="DS32" s="1" t="str">
        <f t="shared" si="76"/>
        <v/>
      </c>
      <c r="DT32" s="1" t="str">
        <f>IF('TT-2'!R27&lt;&gt;"",'TT-2'!R27,"")</f>
        <v/>
      </c>
      <c r="DU32" s="1" t="str">
        <f>IF('TT-2'!S27&lt;&gt;"",'TT-2'!S27,"")</f>
        <v/>
      </c>
      <c r="DV32" s="1" t="str">
        <f t="shared" si="77"/>
        <v/>
      </c>
      <c r="DW32" s="262" t="str">
        <f t="shared" si="78"/>
        <v/>
      </c>
      <c r="DX32" s="1" t="str">
        <f t="shared" si="79"/>
        <v/>
      </c>
      <c r="DY32" s="1" t="str">
        <f t="shared" si="80"/>
        <v/>
      </c>
      <c r="DZ32" s="80" t="str">
        <f t="shared" si="81"/>
        <v/>
      </c>
      <c r="EA32" s="80" t="str">
        <f t="shared" si="82"/>
        <v/>
      </c>
      <c r="EB32" s="1" t="str">
        <f t="shared" si="83"/>
        <v/>
      </c>
      <c r="EC32" s="1" t="str">
        <f t="shared" si="84"/>
        <v/>
      </c>
      <c r="ED32" s="1" t="str">
        <f t="shared" si="85"/>
        <v/>
      </c>
      <c r="EE32" s="1">
        <f t="shared" si="86"/>
        <v>0</v>
      </c>
      <c r="EF32" s="230" t="str">
        <f t="shared" si="87"/>
        <v/>
      </c>
      <c r="EG32" s="1" t="str">
        <f t="shared" si="88"/>
        <v/>
      </c>
      <c r="EH32" s="1" t="str">
        <f t="shared" si="89"/>
        <v/>
      </c>
      <c r="EI32" s="1" t="str">
        <f>biodata!O31</f>
        <v>A</v>
      </c>
      <c r="EJ32" s="1" t="str">
        <f>biodata!T31</f>
        <v>A</v>
      </c>
      <c r="EK32" s="1"/>
      <c r="EL32" s="1"/>
      <c r="EM32" s="1" t="str">
        <f>biodata!P31</f>
        <v>A</v>
      </c>
      <c r="EN32" s="1" t="str">
        <f>biodata!U31</f>
        <v>A</v>
      </c>
      <c r="EO32" s="1" t="str">
        <f>biodata!Q31</f>
        <v>YES</v>
      </c>
      <c r="EP32" s="1" t="str">
        <f>biodata!V31</f>
        <v>YES</v>
      </c>
      <c r="EQ32" s="1" t="str">
        <f>biodata!R31</f>
        <v>A</v>
      </c>
      <c r="ER32" s="1" t="str">
        <f>biodata!W31</f>
        <v>A</v>
      </c>
      <c r="ES32" s="1" t="str">
        <f>biodata!S31</f>
        <v>A1</v>
      </c>
      <c r="ET32" s="1"/>
      <c r="EU32" s="1">
        <f>biodata!M31</f>
        <v>0</v>
      </c>
      <c r="EV32" s="1">
        <f>biodata!N31</f>
        <v>0</v>
      </c>
      <c r="EW32" s="1">
        <f>SKILL!C29</f>
        <v>0</v>
      </c>
      <c r="EX32" s="1">
        <f>SKILL!D29</f>
        <v>0</v>
      </c>
      <c r="EY32" s="1" t="str">
        <f>SKILL!E29</f>
        <v/>
      </c>
      <c r="EZ32" s="231" t="str">
        <f t="shared" si="1"/>
        <v/>
      </c>
      <c r="FA32" s="1">
        <f>SKILL!G29</f>
        <v>0</v>
      </c>
      <c r="FB32" s="1">
        <f>SKILL!H29</f>
        <v>0</v>
      </c>
      <c r="FC32" s="1" t="str">
        <f>SKILL!I29</f>
        <v/>
      </c>
      <c r="FD32" s="231" t="str">
        <f t="shared" si="2"/>
        <v/>
      </c>
      <c r="FE32" s="1" t="str">
        <f>SKILL!K29</f>
        <v/>
      </c>
      <c r="FF32" s="1" t="str">
        <f t="shared" si="90"/>
        <v/>
      </c>
      <c r="FG32" s="1">
        <f>biodata!I31</f>
        <v>0</v>
      </c>
      <c r="FH32" s="1">
        <f>biodata!J31</f>
        <v>0</v>
      </c>
      <c r="FI32" s="1">
        <f>biodata!K31</f>
        <v>0</v>
      </c>
      <c r="FJ32" s="1">
        <f>biodata!L31</f>
        <v>0</v>
      </c>
    </row>
    <row r="33" spans="1:166">
      <c r="A33" s="1">
        <f>biodata!A32</f>
        <v>24</v>
      </c>
      <c r="B33" s="1" t="str">
        <f>IF(biodata!D32&lt;&gt;"",biodata!D32,"")</f>
        <v/>
      </c>
      <c r="C33" s="1" t="str">
        <f>IF('ut1'!C28&lt;&gt;"",'ut1'!C28,"")</f>
        <v/>
      </c>
      <c r="D33" s="1" t="str">
        <f>IF('ut2'!C28&lt;&gt;"",'ut2'!C28,"")</f>
        <v/>
      </c>
      <c r="E33" s="1" t="str">
        <f t="shared" si="3"/>
        <v/>
      </c>
      <c r="F33" s="1" t="str">
        <f>IF('TT-1'!C28&lt;&gt;"",'TT-1'!C28,"")</f>
        <v/>
      </c>
      <c r="G33" s="1" t="str">
        <f>IF('TT-1'!D28&lt;&gt;"",'TT-1'!D28,"")</f>
        <v/>
      </c>
      <c r="H33" s="1" t="str">
        <f t="shared" si="4"/>
        <v/>
      </c>
      <c r="I33" s="262" t="str">
        <f t="shared" si="5"/>
        <v/>
      </c>
      <c r="J33" s="1" t="str">
        <f t="shared" si="6"/>
        <v/>
      </c>
      <c r="K33" s="1" t="str">
        <f>IF('ut3'!C28&lt;&gt;"",'ut3'!C28,"")</f>
        <v/>
      </c>
      <c r="L33" s="1" t="str">
        <f>IF('ut4'!C28&lt;&gt;"",'ut4'!C28,"")</f>
        <v/>
      </c>
      <c r="M33" s="1" t="str">
        <f t="shared" si="7"/>
        <v/>
      </c>
      <c r="N33" s="1" t="str">
        <f>IF('TT-2'!C28&lt;&gt;"",'TT-2'!C28,"")</f>
        <v/>
      </c>
      <c r="O33" s="1" t="str">
        <f>IF('TT-2'!D28&lt;&gt;"",'TT-2'!D28,"")</f>
        <v/>
      </c>
      <c r="P33" s="229" t="str">
        <f t="shared" si="8"/>
        <v/>
      </c>
      <c r="Q33" s="262" t="str">
        <f t="shared" si="9"/>
        <v/>
      </c>
      <c r="R33" s="1" t="str">
        <f t="shared" si="10"/>
        <v/>
      </c>
      <c r="S33" s="1" t="str">
        <f t="shared" si="11"/>
        <v/>
      </c>
      <c r="T33" s="263" t="str">
        <f t="shared" si="12"/>
        <v/>
      </c>
      <c r="U33" s="80" t="str">
        <f t="shared" si="13"/>
        <v/>
      </c>
      <c r="V33" s="1" t="str">
        <f t="shared" si="14"/>
        <v/>
      </c>
      <c r="W33" s="1" t="str">
        <f t="shared" si="15"/>
        <v/>
      </c>
      <c r="X33" s="1" t="str">
        <f t="shared" si="16"/>
        <v/>
      </c>
      <c r="Y33" s="229" t="str">
        <f>IF('ut1'!D28&lt;&gt;"",'ut1'!D28,"")</f>
        <v/>
      </c>
      <c r="Z33" s="1" t="str">
        <f>IF('ut2'!D28&lt;&gt;"",'ut2'!D28,"")</f>
        <v/>
      </c>
      <c r="AA33" s="1" t="str">
        <f t="shared" si="17"/>
        <v/>
      </c>
      <c r="AB33" s="1" t="str">
        <f>IF('TT-1'!F28&lt;&gt;"",'TT-1'!F28,"")</f>
        <v/>
      </c>
      <c r="AC33" s="1" t="str">
        <f>IF('TT-1'!G28&lt;&gt;"",'TT-1'!G28,"")</f>
        <v/>
      </c>
      <c r="AD33" s="1" t="str">
        <f t="shared" si="18"/>
        <v/>
      </c>
      <c r="AE33" s="262" t="str">
        <f t="shared" si="19"/>
        <v/>
      </c>
      <c r="AF33" s="1" t="str">
        <f t="shared" si="0"/>
        <v/>
      </c>
      <c r="AG33" s="1" t="str">
        <f>IF('ut3'!D28&lt;&gt;"",'ut3'!D28,"")</f>
        <v/>
      </c>
      <c r="AH33" s="1" t="str">
        <f>IF('ut4'!D28&lt;&gt;"",'ut4'!D28,"")</f>
        <v/>
      </c>
      <c r="AI33" s="1" t="str">
        <f t="shared" si="20"/>
        <v/>
      </c>
      <c r="AJ33" s="1" t="str">
        <f>IF('TT-2'!F28&lt;&gt;"",'TT-2'!F28,"")</f>
        <v/>
      </c>
      <c r="AK33" s="1" t="str">
        <f>IF('TT-2'!G28&lt;&gt;"",'TT-2'!G28,"")</f>
        <v/>
      </c>
      <c r="AL33" s="1" t="str">
        <f t="shared" si="21"/>
        <v/>
      </c>
      <c r="AM33" s="262" t="str">
        <f t="shared" si="22"/>
        <v/>
      </c>
      <c r="AN33" s="1" t="str">
        <f t="shared" si="23"/>
        <v/>
      </c>
      <c r="AO33" s="1" t="str">
        <f t="shared" si="24"/>
        <v/>
      </c>
      <c r="AP33" s="263" t="str">
        <f t="shared" si="25"/>
        <v/>
      </c>
      <c r="AQ33" s="80" t="str">
        <f t="shared" si="26"/>
        <v/>
      </c>
      <c r="AR33" s="1" t="str">
        <f t="shared" si="27"/>
        <v/>
      </c>
      <c r="AS33" s="1" t="str">
        <f t="shared" si="28"/>
        <v/>
      </c>
      <c r="AT33" s="1" t="str">
        <f t="shared" si="29"/>
        <v/>
      </c>
      <c r="AU33" s="229" t="str">
        <f>IF('ut1'!E28&lt;&gt;"",'ut1'!E28,"")</f>
        <v/>
      </c>
      <c r="AV33" s="1" t="str">
        <f>IF('ut2'!E28&lt;&gt;"",'ut2'!E28,"")</f>
        <v/>
      </c>
      <c r="AW33" s="1" t="str">
        <f t="shared" si="30"/>
        <v/>
      </c>
      <c r="AX33" s="1" t="str">
        <f>IF('TT-1'!I28&lt;&gt;"",'TT-1'!I28,"")</f>
        <v/>
      </c>
      <c r="AY33" s="1" t="str">
        <f>IF('TT-1'!J28&lt;&gt;"",'TT-1'!J28,"")</f>
        <v/>
      </c>
      <c r="AZ33" s="1" t="str">
        <f t="shared" si="31"/>
        <v/>
      </c>
      <c r="BA33" s="262" t="str">
        <f t="shared" si="32"/>
        <v/>
      </c>
      <c r="BB33" s="1" t="str">
        <f t="shared" si="33"/>
        <v/>
      </c>
      <c r="BC33" s="1" t="str">
        <f>IF('ut3'!E28&lt;&gt;"",'ut3'!E28,"")</f>
        <v/>
      </c>
      <c r="BD33" s="1" t="str">
        <f>IF('ut4'!E28&lt;&gt;"",'ut4'!E28,"")</f>
        <v/>
      </c>
      <c r="BE33" s="1" t="str">
        <f t="shared" si="34"/>
        <v/>
      </c>
      <c r="BF33" s="1" t="str">
        <f>IF('TT-2'!I28&lt;&gt;"",'TT-2'!I28,"")</f>
        <v/>
      </c>
      <c r="BG33" s="1" t="str">
        <f>IF('TT-2'!J28&lt;&gt;"",'TT-2'!J28,"")</f>
        <v/>
      </c>
      <c r="BH33" s="1" t="str">
        <f t="shared" si="35"/>
        <v/>
      </c>
      <c r="BI33" s="262" t="str">
        <f t="shared" si="36"/>
        <v/>
      </c>
      <c r="BJ33" s="1" t="str">
        <f t="shared" si="37"/>
        <v/>
      </c>
      <c r="BK33" s="1" t="str">
        <f t="shared" si="38"/>
        <v/>
      </c>
      <c r="BL33" s="263" t="str">
        <f t="shared" si="39"/>
        <v/>
      </c>
      <c r="BM33" s="80" t="str">
        <f t="shared" si="40"/>
        <v/>
      </c>
      <c r="BN33" s="1" t="str">
        <f t="shared" si="41"/>
        <v/>
      </c>
      <c r="BO33" s="1" t="str">
        <f t="shared" si="42"/>
        <v/>
      </c>
      <c r="BP33" s="1" t="str">
        <f t="shared" si="43"/>
        <v/>
      </c>
      <c r="BQ33" s="1" t="str">
        <f>IF('ut1'!F28&lt;&gt;"",'ut1'!F28,"")</f>
        <v/>
      </c>
      <c r="BR33" s="1" t="str">
        <f>IF('ut2'!F28&lt;&gt;"",'ut2'!F28,"")</f>
        <v/>
      </c>
      <c r="BS33" s="1" t="str">
        <f t="shared" si="44"/>
        <v/>
      </c>
      <c r="BT33" s="1" t="str">
        <f>IF('TT-1'!L28&lt;&gt;"",'TT-1'!L28,"")</f>
        <v/>
      </c>
      <c r="BU33" s="1" t="str">
        <f>IF('TT-1'!M28&lt;&gt;"",'TT-1'!M28,"")</f>
        <v/>
      </c>
      <c r="BV33" s="1" t="str">
        <f t="shared" si="45"/>
        <v/>
      </c>
      <c r="BW33" s="262" t="str">
        <f t="shared" si="46"/>
        <v/>
      </c>
      <c r="BX33" s="1" t="str">
        <f t="shared" si="47"/>
        <v/>
      </c>
      <c r="BY33" s="1" t="str">
        <f>IF('ut3'!F28&lt;&gt;"",'ut3'!F28,"")</f>
        <v/>
      </c>
      <c r="BZ33" s="1" t="str">
        <f>IF('ut4'!F28&lt;&gt;"",'ut4'!F28,"")</f>
        <v/>
      </c>
      <c r="CA33" s="1" t="str">
        <f t="shared" si="48"/>
        <v/>
      </c>
      <c r="CB33" s="1" t="str">
        <f>IF('TT-2'!L28&lt;&gt;"",'TT-2'!L28,"")</f>
        <v/>
      </c>
      <c r="CC33" s="1" t="str">
        <f>IF('TT-2'!M28&lt;&gt;"",'TT-2'!M28,"")</f>
        <v/>
      </c>
      <c r="CD33" s="1" t="str">
        <f t="shared" si="49"/>
        <v/>
      </c>
      <c r="CE33" s="262" t="str">
        <f t="shared" si="50"/>
        <v/>
      </c>
      <c r="CF33" s="1" t="str">
        <f t="shared" si="51"/>
        <v/>
      </c>
      <c r="CG33" s="1" t="str">
        <f t="shared" si="52"/>
        <v/>
      </c>
      <c r="CH33" s="263" t="str">
        <f t="shared" si="53"/>
        <v/>
      </c>
      <c r="CI33" s="80" t="str">
        <f t="shared" si="54"/>
        <v/>
      </c>
      <c r="CJ33" s="1" t="str">
        <f t="shared" si="55"/>
        <v/>
      </c>
      <c r="CK33" s="1" t="str">
        <f t="shared" si="56"/>
        <v/>
      </c>
      <c r="CL33" s="1" t="str">
        <f t="shared" si="57"/>
        <v/>
      </c>
      <c r="CM33" s="229" t="str">
        <f>IF('ut1'!G28&lt;&gt;"",'ut1'!G28,"")</f>
        <v/>
      </c>
      <c r="CN33" s="1" t="str">
        <f>IF('ut2'!G28&lt;&gt;"",'ut2'!G28,"")</f>
        <v/>
      </c>
      <c r="CO33" s="1" t="str">
        <f t="shared" si="58"/>
        <v/>
      </c>
      <c r="CP33" s="1" t="str">
        <f>IF('TT-1'!O28&lt;&gt;"",'TT-1'!O28,"")</f>
        <v/>
      </c>
      <c r="CQ33" s="1" t="str">
        <f>IF('TT-1'!P28&lt;&gt;"",'TT-1'!P28,"")</f>
        <v/>
      </c>
      <c r="CR33" s="1" t="str">
        <f t="shared" si="59"/>
        <v/>
      </c>
      <c r="CS33" s="262" t="str">
        <f t="shared" si="60"/>
        <v/>
      </c>
      <c r="CT33" s="1" t="str">
        <f t="shared" si="61"/>
        <v/>
      </c>
      <c r="CU33" s="1" t="str">
        <f>IF('ut3'!G28&lt;&gt;"",'ut3'!G28,"")</f>
        <v/>
      </c>
      <c r="CV33" s="1" t="str">
        <f>IF('ut4'!G28&lt;&gt;"",'ut4'!G28,"")</f>
        <v/>
      </c>
      <c r="CW33" s="1" t="str">
        <f t="shared" si="62"/>
        <v/>
      </c>
      <c r="CX33" s="1" t="str">
        <f>IF('TT-2'!O28&lt;&gt;"",'TT-2'!O28,"")</f>
        <v/>
      </c>
      <c r="CY33" s="1" t="str">
        <f>IF('TT-2'!P28&lt;&gt;"",'TT-2'!P28,"")</f>
        <v/>
      </c>
      <c r="CZ33" s="1" t="str">
        <f t="shared" si="63"/>
        <v/>
      </c>
      <c r="DA33" s="1" t="str">
        <f t="shared" si="64"/>
        <v/>
      </c>
      <c r="DB33" s="1" t="str">
        <f t="shared" si="65"/>
        <v/>
      </c>
      <c r="DC33" s="1" t="str">
        <f t="shared" si="66"/>
        <v/>
      </c>
      <c r="DD33" s="263" t="str">
        <f t="shared" si="67"/>
        <v/>
      </c>
      <c r="DE33" s="80" t="str">
        <f t="shared" si="68"/>
        <v/>
      </c>
      <c r="DF33" s="1" t="str">
        <f t="shared" si="69"/>
        <v/>
      </c>
      <c r="DG33" s="1" t="str">
        <f t="shared" si="70"/>
        <v/>
      </c>
      <c r="DH33" s="1" t="str">
        <f t="shared" si="71"/>
        <v/>
      </c>
      <c r="DI33" s="229" t="str">
        <f>IF('ut1'!H28&lt;&gt;"",'ut1'!H28,"")</f>
        <v/>
      </c>
      <c r="DJ33" s="1" t="str">
        <f>IF('ut2'!H28&lt;&gt;"",'ut2'!H28,"")</f>
        <v/>
      </c>
      <c r="DK33" s="1" t="str">
        <f t="shared" si="72"/>
        <v/>
      </c>
      <c r="DL33" s="1" t="str">
        <f>IF('TT-1'!R28&lt;&gt;"",'TT-1'!R28,"")</f>
        <v/>
      </c>
      <c r="DM33" s="1" t="str">
        <f>IF('TT-1'!S28&lt;&gt;"",'TT-1'!S28,"")</f>
        <v/>
      </c>
      <c r="DN33" s="1" t="str">
        <f t="shared" si="73"/>
        <v/>
      </c>
      <c r="DO33" s="262" t="str">
        <f t="shared" si="74"/>
        <v/>
      </c>
      <c r="DP33" s="1" t="str">
        <f t="shared" si="75"/>
        <v/>
      </c>
      <c r="DQ33" s="1" t="str">
        <f>IF('ut3'!H28&lt;&gt;"",'ut3'!H28,"")</f>
        <v/>
      </c>
      <c r="DR33" s="1" t="str">
        <f>IF('ut4'!H28&lt;&gt;"",'ut4'!H28,"")</f>
        <v/>
      </c>
      <c r="DS33" s="1" t="str">
        <f t="shared" si="76"/>
        <v/>
      </c>
      <c r="DT33" s="1" t="str">
        <f>IF('TT-2'!R28&lt;&gt;"",'TT-2'!R28,"")</f>
        <v/>
      </c>
      <c r="DU33" s="1" t="str">
        <f>IF('TT-2'!S28&lt;&gt;"",'TT-2'!S28,"")</f>
        <v/>
      </c>
      <c r="DV33" s="1" t="str">
        <f t="shared" si="77"/>
        <v/>
      </c>
      <c r="DW33" s="262" t="str">
        <f t="shared" si="78"/>
        <v/>
      </c>
      <c r="DX33" s="1" t="str">
        <f t="shared" si="79"/>
        <v/>
      </c>
      <c r="DY33" s="1" t="str">
        <f t="shared" si="80"/>
        <v/>
      </c>
      <c r="DZ33" s="80" t="str">
        <f t="shared" si="81"/>
        <v/>
      </c>
      <c r="EA33" s="80" t="str">
        <f t="shared" si="82"/>
        <v/>
      </c>
      <c r="EB33" s="1" t="str">
        <f t="shared" si="83"/>
        <v/>
      </c>
      <c r="EC33" s="1" t="str">
        <f t="shared" si="84"/>
        <v/>
      </c>
      <c r="ED33" s="1" t="str">
        <f t="shared" si="85"/>
        <v/>
      </c>
      <c r="EE33" s="1">
        <f t="shared" si="86"/>
        <v>0</v>
      </c>
      <c r="EF33" s="230" t="str">
        <f t="shared" si="87"/>
        <v/>
      </c>
      <c r="EG33" s="1" t="str">
        <f t="shared" si="88"/>
        <v/>
      </c>
      <c r="EH33" s="1" t="str">
        <f t="shared" si="89"/>
        <v/>
      </c>
      <c r="EI33" s="1" t="str">
        <f>biodata!O32</f>
        <v>A</v>
      </c>
      <c r="EJ33" s="1" t="str">
        <f>biodata!T32</f>
        <v>A</v>
      </c>
      <c r="EK33" s="1"/>
      <c r="EL33" s="1"/>
      <c r="EM33" s="1" t="str">
        <f>biodata!P32</f>
        <v>B</v>
      </c>
      <c r="EN33" s="1" t="str">
        <f>biodata!U32</f>
        <v>B</v>
      </c>
      <c r="EO33" s="1" t="str">
        <f>biodata!Q32</f>
        <v>YES</v>
      </c>
      <c r="EP33" s="1" t="str">
        <f>biodata!V32</f>
        <v>YES</v>
      </c>
      <c r="EQ33" s="1" t="str">
        <f>biodata!R32</f>
        <v>A</v>
      </c>
      <c r="ER33" s="1" t="str">
        <f>biodata!W32</f>
        <v>A</v>
      </c>
      <c r="ES33" s="1" t="str">
        <f>biodata!S32</f>
        <v>A1</v>
      </c>
      <c r="ET33" s="1"/>
      <c r="EU33" s="1">
        <f>biodata!M32</f>
        <v>0</v>
      </c>
      <c r="EV33" s="1">
        <f>biodata!N32</f>
        <v>0</v>
      </c>
      <c r="EW33" s="1">
        <f>SKILL!C30</f>
        <v>0</v>
      </c>
      <c r="EX33" s="1">
        <f>SKILL!D30</f>
        <v>0</v>
      </c>
      <c r="EY33" s="1" t="str">
        <f>SKILL!E30</f>
        <v/>
      </c>
      <c r="EZ33" s="231" t="str">
        <f t="shared" si="1"/>
        <v/>
      </c>
      <c r="FA33" s="1">
        <f>SKILL!G30</f>
        <v>0</v>
      </c>
      <c r="FB33" s="1">
        <f>SKILL!H30</f>
        <v>0</v>
      </c>
      <c r="FC33" s="1" t="str">
        <f>SKILL!I30</f>
        <v/>
      </c>
      <c r="FD33" s="231" t="str">
        <f t="shared" si="2"/>
        <v/>
      </c>
      <c r="FE33" s="1" t="str">
        <f>SKILL!K30</f>
        <v/>
      </c>
      <c r="FF33" s="1" t="str">
        <f t="shared" si="90"/>
        <v/>
      </c>
      <c r="FG33" s="1">
        <f>biodata!I32</f>
        <v>0</v>
      </c>
      <c r="FH33" s="1">
        <f>biodata!J32</f>
        <v>0</v>
      </c>
      <c r="FI33" s="1">
        <f>biodata!K32</f>
        <v>0</v>
      </c>
      <c r="FJ33" s="1">
        <f>biodata!L32</f>
        <v>0</v>
      </c>
    </row>
    <row r="34" spans="1:166">
      <c r="A34" s="1">
        <f>biodata!A33</f>
        <v>25</v>
      </c>
      <c r="B34" s="1" t="str">
        <f>IF(biodata!D33&lt;&gt;"",biodata!D33,"")</f>
        <v/>
      </c>
      <c r="C34" s="1" t="str">
        <f>IF('ut1'!C29&lt;&gt;"",'ut1'!C29,"")</f>
        <v/>
      </c>
      <c r="D34" s="1" t="str">
        <f>IF('ut2'!C29&lt;&gt;"",'ut2'!C29,"")</f>
        <v/>
      </c>
      <c r="E34" s="1" t="str">
        <f t="shared" si="3"/>
        <v/>
      </c>
      <c r="F34" s="1" t="str">
        <f>IF('TT-1'!C29&lt;&gt;"",'TT-1'!C29,"")</f>
        <v/>
      </c>
      <c r="G34" s="1" t="str">
        <f>IF('TT-1'!D29&lt;&gt;"",'TT-1'!D29,"")</f>
        <v/>
      </c>
      <c r="H34" s="1" t="str">
        <f t="shared" si="4"/>
        <v/>
      </c>
      <c r="I34" s="262" t="str">
        <f t="shared" si="5"/>
        <v/>
      </c>
      <c r="J34" s="1" t="str">
        <f t="shared" si="6"/>
        <v/>
      </c>
      <c r="K34" s="1" t="str">
        <f>IF('ut3'!C29&lt;&gt;"",'ut3'!C29,"")</f>
        <v/>
      </c>
      <c r="L34" s="1" t="str">
        <f>IF('ut4'!C29&lt;&gt;"",'ut4'!C29,"")</f>
        <v/>
      </c>
      <c r="M34" s="1" t="str">
        <f t="shared" si="7"/>
        <v/>
      </c>
      <c r="N34" s="1" t="str">
        <f>IF('TT-2'!C29&lt;&gt;"",'TT-2'!C29,"")</f>
        <v/>
      </c>
      <c r="O34" s="1" t="str">
        <f>IF('TT-2'!D29&lt;&gt;"",'TT-2'!D29,"")</f>
        <v/>
      </c>
      <c r="P34" s="229" t="str">
        <f t="shared" si="8"/>
        <v/>
      </c>
      <c r="Q34" s="262" t="str">
        <f t="shared" si="9"/>
        <v/>
      </c>
      <c r="R34" s="1" t="str">
        <f t="shared" si="10"/>
        <v/>
      </c>
      <c r="S34" s="1" t="str">
        <f t="shared" si="11"/>
        <v/>
      </c>
      <c r="T34" s="263" t="str">
        <f t="shared" si="12"/>
        <v/>
      </c>
      <c r="U34" s="80" t="str">
        <f t="shared" si="13"/>
        <v/>
      </c>
      <c r="V34" s="1" t="str">
        <f t="shared" si="14"/>
        <v/>
      </c>
      <c r="W34" s="1" t="str">
        <f t="shared" si="15"/>
        <v/>
      </c>
      <c r="X34" s="1" t="str">
        <f t="shared" si="16"/>
        <v/>
      </c>
      <c r="Y34" s="229" t="str">
        <f>IF('ut1'!D29&lt;&gt;"",'ut1'!D29,"")</f>
        <v/>
      </c>
      <c r="Z34" s="1" t="str">
        <f>IF('ut2'!D29&lt;&gt;"",'ut2'!D29,"")</f>
        <v/>
      </c>
      <c r="AA34" s="1" t="str">
        <f t="shared" si="17"/>
        <v/>
      </c>
      <c r="AB34" s="1" t="str">
        <f>IF('TT-1'!F29&lt;&gt;"",'TT-1'!F29,"")</f>
        <v/>
      </c>
      <c r="AC34" s="1" t="str">
        <f>IF('TT-1'!G29&lt;&gt;"",'TT-1'!G29,"")</f>
        <v/>
      </c>
      <c r="AD34" s="1" t="str">
        <f t="shared" si="18"/>
        <v/>
      </c>
      <c r="AE34" s="262" t="str">
        <f t="shared" si="19"/>
        <v/>
      </c>
      <c r="AF34" s="1" t="str">
        <f t="shared" si="0"/>
        <v/>
      </c>
      <c r="AG34" s="1" t="str">
        <f>IF('ut3'!D29&lt;&gt;"",'ut3'!D29,"")</f>
        <v/>
      </c>
      <c r="AH34" s="1" t="str">
        <f>IF('ut4'!D29&lt;&gt;"",'ut4'!D29,"")</f>
        <v/>
      </c>
      <c r="AI34" s="1" t="str">
        <f t="shared" si="20"/>
        <v/>
      </c>
      <c r="AJ34" s="1" t="str">
        <f>IF('TT-2'!F29&lt;&gt;"",'TT-2'!F29,"")</f>
        <v/>
      </c>
      <c r="AK34" s="1" t="str">
        <f>IF('TT-2'!G29&lt;&gt;"",'TT-2'!G29,"")</f>
        <v/>
      </c>
      <c r="AL34" s="1" t="str">
        <f t="shared" si="21"/>
        <v/>
      </c>
      <c r="AM34" s="262" t="str">
        <f t="shared" si="22"/>
        <v/>
      </c>
      <c r="AN34" s="1" t="str">
        <f t="shared" si="23"/>
        <v/>
      </c>
      <c r="AO34" s="1" t="str">
        <f t="shared" si="24"/>
        <v/>
      </c>
      <c r="AP34" s="263" t="str">
        <f t="shared" si="25"/>
        <v/>
      </c>
      <c r="AQ34" s="80" t="str">
        <f t="shared" si="26"/>
        <v/>
      </c>
      <c r="AR34" s="1" t="str">
        <f t="shared" si="27"/>
        <v/>
      </c>
      <c r="AS34" s="1" t="str">
        <f t="shared" si="28"/>
        <v/>
      </c>
      <c r="AT34" s="1" t="str">
        <f t="shared" si="29"/>
        <v/>
      </c>
      <c r="AU34" s="229" t="str">
        <f>IF('ut1'!E29&lt;&gt;"",'ut1'!E29,"")</f>
        <v/>
      </c>
      <c r="AV34" s="1" t="str">
        <f>IF('ut2'!E29&lt;&gt;"",'ut2'!E29,"")</f>
        <v/>
      </c>
      <c r="AW34" s="1" t="str">
        <f t="shared" si="30"/>
        <v/>
      </c>
      <c r="AX34" s="1" t="str">
        <f>IF('TT-1'!I29&lt;&gt;"",'TT-1'!I29,"")</f>
        <v/>
      </c>
      <c r="AY34" s="1" t="str">
        <f>IF('TT-1'!J29&lt;&gt;"",'TT-1'!J29,"")</f>
        <v/>
      </c>
      <c r="AZ34" s="1" t="str">
        <f t="shared" si="31"/>
        <v/>
      </c>
      <c r="BA34" s="262" t="str">
        <f t="shared" si="32"/>
        <v/>
      </c>
      <c r="BB34" s="1" t="str">
        <f t="shared" si="33"/>
        <v/>
      </c>
      <c r="BC34" s="1" t="str">
        <f>IF('ut3'!E29&lt;&gt;"",'ut3'!E29,"")</f>
        <v/>
      </c>
      <c r="BD34" s="1" t="str">
        <f>IF('ut4'!E29&lt;&gt;"",'ut4'!E29,"")</f>
        <v/>
      </c>
      <c r="BE34" s="1" t="str">
        <f t="shared" si="34"/>
        <v/>
      </c>
      <c r="BF34" s="1" t="str">
        <f>IF('TT-2'!I29&lt;&gt;"",'TT-2'!I29,"")</f>
        <v/>
      </c>
      <c r="BG34" s="1" t="str">
        <f>IF('TT-2'!J29&lt;&gt;"",'TT-2'!J29,"")</f>
        <v/>
      </c>
      <c r="BH34" s="1" t="str">
        <f t="shared" si="35"/>
        <v/>
      </c>
      <c r="BI34" s="262" t="str">
        <f t="shared" si="36"/>
        <v/>
      </c>
      <c r="BJ34" s="1" t="str">
        <f t="shared" si="37"/>
        <v/>
      </c>
      <c r="BK34" s="1" t="str">
        <f t="shared" si="38"/>
        <v/>
      </c>
      <c r="BL34" s="263" t="str">
        <f t="shared" si="39"/>
        <v/>
      </c>
      <c r="BM34" s="80" t="str">
        <f t="shared" si="40"/>
        <v/>
      </c>
      <c r="BN34" s="1" t="str">
        <f t="shared" si="41"/>
        <v/>
      </c>
      <c r="BO34" s="1" t="str">
        <f t="shared" si="42"/>
        <v/>
      </c>
      <c r="BP34" s="1" t="str">
        <f t="shared" si="43"/>
        <v/>
      </c>
      <c r="BQ34" s="1" t="str">
        <f>IF('ut1'!F29&lt;&gt;"",'ut1'!F29,"")</f>
        <v/>
      </c>
      <c r="BR34" s="1" t="str">
        <f>IF('ut2'!F29&lt;&gt;"",'ut2'!F29,"")</f>
        <v/>
      </c>
      <c r="BS34" s="1" t="str">
        <f t="shared" si="44"/>
        <v/>
      </c>
      <c r="BT34" s="1" t="str">
        <f>IF('TT-1'!L29&lt;&gt;"",'TT-1'!L29,"")</f>
        <v/>
      </c>
      <c r="BU34" s="1" t="str">
        <f>IF('TT-1'!M29&lt;&gt;"",'TT-1'!M29,"")</f>
        <v/>
      </c>
      <c r="BV34" s="1" t="str">
        <f t="shared" si="45"/>
        <v/>
      </c>
      <c r="BW34" s="262" t="str">
        <f t="shared" si="46"/>
        <v/>
      </c>
      <c r="BX34" s="1" t="str">
        <f t="shared" si="47"/>
        <v/>
      </c>
      <c r="BY34" s="1" t="str">
        <f>IF('ut3'!F29&lt;&gt;"",'ut3'!F29,"")</f>
        <v/>
      </c>
      <c r="BZ34" s="1" t="str">
        <f>IF('ut4'!F29&lt;&gt;"",'ut4'!F29,"")</f>
        <v/>
      </c>
      <c r="CA34" s="1" t="str">
        <f t="shared" si="48"/>
        <v/>
      </c>
      <c r="CB34" s="1" t="str">
        <f>IF('TT-2'!L29&lt;&gt;"",'TT-2'!L29,"")</f>
        <v/>
      </c>
      <c r="CC34" s="1" t="str">
        <f>IF('TT-2'!M29&lt;&gt;"",'TT-2'!M29,"")</f>
        <v/>
      </c>
      <c r="CD34" s="1" t="str">
        <f t="shared" si="49"/>
        <v/>
      </c>
      <c r="CE34" s="262" t="str">
        <f t="shared" si="50"/>
        <v/>
      </c>
      <c r="CF34" s="1" t="str">
        <f t="shared" si="51"/>
        <v/>
      </c>
      <c r="CG34" s="1" t="str">
        <f t="shared" si="52"/>
        <v/>
      </c>
      <c r="CH34" s="263" t="str">
        <f t="shared" si="53"/>
        <v/>
      </c>
      <c r="CI34" s="80" t="str">
        <f t="shared" si="54"/>
        <v/>
      </c>
      <c r="CJ34" s="1" t="str">
        <f t="shared" si="55"/>
        <v/>
      </c>
      <c r="CK34" s="1" t="str">
        <f t="shared" si="56"/>
        <v/>
      </c>
      <c r="CL34" s="1" t="str">
        <f t="shared" si="57"/>
        <v/>
      </c>
      <c r="CM34" s="229" t="str">
        <f>IF('ut1'!G29&lt;&gt;"",'ut1'!G29,"")</f>
        <v/>
      </c>
      <c r="CN34" s="1" t="str">
        <f>IF('ut2'!G29&lt;&gt;"",'ut2'!G29,"")</f>
        <v/>
      </c>
      <c r="CO34" s="1" t="str">
        <f t="shared" si="58"/>
        <v/>
      </c>
      <c r="CP34" s="1" t="str">
        <f>IF('TT-1'!O29&lt;&gt;"",'TT-1'!O29,"")</f>
        <v/>
      </c>
      <c r="CQ34" s="1" t="str">
        <f>IF('TT-1'!P29&lt;&gt;"",'TT-1'!P29,"")</f>
        <v/>
      </c>
      <c r="CR34" s="1" t="str">
        <f t="shared" si="59"/>
        <v/>
      </c>
      <c r="CS34" s="262" t="str">
        <f t="shared" si="60"/>
        <v/>
      </c>
      <c r="CT34" s="1" t="str">
        <f t="shared" si="61"/>
        <v/>
      </c>
      <c r="CU34" s="1" t="str">
        <f>IF('ut3'!G29&lt;&gt;"",'ut3'!G29,"")</f>
        <v/>
      </c>
      <c r="CV34" s="1" t="str">
        <f>IF('ut4'!G29&lt;&gt;"",'ut4'!G29,"")</f>
        <v/>
      </c>
      <c r="CW34" s="1" t="str">
        <f t="shared" si="62"/>
        <v/>
      </c>
      <c r="CX34" s="1" t="str">
        <f>IF('TT-2'!O29&lt;&gt;"",'TT-2'!O29,"")</f>
        <v/>
      </c>
      <c r="CY34" s="1" t="str">
        <f>IF('TT-2'!P29&lt;&gt;"",'TT-2'!P29,"")</f>
        <v/>
      </c>
      <c r="CZ34" s="1" t="str">
        <f t="shared" si="63"/>
        <v/>
      </c>
      <c r="DA34" s="1" t="str">
        <f t="shared" si="64"/>
        <v/>
      </c>
      <c r="DB34" s="1" t="str">
        <f t="shared" si="65"/>
        <v/>
      </c>
      <c r="DC34" s="1" t="str">
        <f t="shared" si="66"/>
        <v/>
      </c>
      <c r="DD34" s="263" t="str">
        <f t="shared" si="67"/>
        <v/>
      </c>
      <c r="DE34" s="80" t="str">
        <f t="shared" si="68"/>
        <v/>
      </c>
      <c r="DF34" s="1" t="str">
        <f t="shared" si="69"/>
        <v/>
      </c>
      <c r="DG34" s="1" t="str">
        <f t="shared" si="70"/>
        <v/>
      </c>
      <c r="DH34" s="1" t="str">
        <f t="shared" si="71"/>
        <v/>
      </c>
      <c r="DI34" s="229" t="str">
        <f>IF('ut1'!H29&lt;&gt;"",'ut1'!H29,"")</f>
        <v/>
      </c>
      <c r="DJ34" s="1" t="str">
        <f>IF('ut2'!H29&lt;&gt;"",'ut2'!H29,"")</f>
        <v/>
      </c>
      <c r="DK34" s="1" t="str">
        <f t="shared" si="72"/>
        <v/>
      </c>
      <c r="DL34" s="1" t="str">
        <f>IF('TT-1'!R29&lt;&gt;"",'TT-1'!R29,"")</f>
        <v/>
      </c>
      <c r="DM34" s="1" t="str">
        <f>IF('TT-1'!S29&lt;&gt;"",'TT-1'!S29,"")</f>
        <v/>
      </c>
      <c r="DN34" s="1" t="str">
        <f t="shared" si="73"/>
        <v/>
      </c>
      <c r="DO34" s="262" t="str">
        <f t="shared" si="74"/>
        <v/>
      </c>
      <c r="DP34" s="1" t="str">
        <f t="shared" si="75"/>
        <v/>
      </c>
      <c r="DQ34" s="1" t="str">
        <f>IF('ut3'!H29&lt;&gt;"",'ut3'!H29,"")</f>
        <v/>
      </c>
      <c r="DR34" s="1" t="str">
        <f>IF('ut4'!H29&lt;&gt;"",'ut4'!H29,"")</f>
        <v/>
      </c>
      <c r="DS34" s="1" t="str">
        <f t="shared" si="76"/>
        <v/>
      </c>
      <c r="DT34" s="1" t="str">
        <f>IF('TT-2'!R29&lt;&gt;"",'TT-2'!R29,"")</f>
        <v/>
      </c>
      <c r="DU34" s="1" t="str">
        <f>IF('TT-2'!S29&lt;&gt;"",'TT-2'!S29,"")</f>
        <v/>
      </c>
      <c r="DV34" s="1" t="str">
        <f t="shared" si="77"/>
        <v/>
      </c>
      <c r="DW34" s="262" t="str">
        <f t="shared" si="78"/>
        <v/>
      </c>
      <c r="DX34" s="1" t="str">
        <f t="shared" si="79"/>
        <v/>
      </c>
      <c r="DY34" s="1" t="str">
        <f t="shared" si="80"/>
        <v/>
      </c>
      <c r="DZ34" s="80" t="str">
        <f t="shared" si="81"/>
        <v/>
      </c>
      <c r="EA34" s="80" t="str">
        <f t="shared" si="82"/>
        <v/>
      </c>
      <c r="EB34" s="1" t="str">
        <f t="shared" si="83"/>
        <v/>
      </c>
      <c r="EC34" s="1" t="str">
        <f t="shared" si="84"/>
        <v/>
      </c>
      <c r="ED34" s="1" t="str">
        <f t="shared" si="85"/>
        <v/>
      </c>
      <c r="EE34" s="1">
        <f t="shared" si="86"/>
        <v>0</v>
      </c>
      <c r="EF34" s="230" t="str">
        <f t="shared" si="87"/>
        <v/>
      </c>
      <c r="EG34" s="1" t="str">
        <f t="shared" si="88"/>
        <v/>
      </c>
      <c r="EH34" s="1" t="str">
        <f t="shared" si="89"/>
        <v/>
      </c>
      <c r="EI34" s="1" t="str">
        <f>biodata!O33</f>
        <v>A</v>
      </c>
      <c r="EJ34" s="1" t="str">
        <f>biodata!T33</f>
        <v>A</v>
      </c>
      <c r="EK34" s="1"/>
      <c r="EL34" s="1"/>
      <c r="EM34" s="1" t="str">
        <f>biodata!P33</f>
        <v>A</v>
      </c>
      <c r="EN34" s="1" t="str">
        <f>biodata!U33</f>
        <v>A</v>
      </c>
      <c r="EO34" s="1" t="str">
        <f>biodata!Q33</f>
        <v>YES</v>
      </c>
      <c r="EP34" s="1" t="str">
        <f>biodata!V33</f>
        <v>YES</v>
      </c>
      <c r="EQ34" s="1" t="str">
        <f>biodata!R33</f>
        <v>A</v>
      </c>
      <c r="ER34" s="1" t="str">
        <f>biodata!W33</f>
        <v>A</v>
      </c>
      <c r="ES34" s="1" t="str">
        <f>biodata!S33</f>
        <v>A1</v>
      </c>
      <c r="ET34" s="1"/>
      <c r="EU34" s="1">
        <f>biodata!M33</f>
        <v>0</v>
      </c>
      <c r="EV34" s="1">
        <f>biodata!N33</f>
        <v>0</v>
      </c>
      <c r="EW34" s="1">
        <f>SKILL!C31</f>
        <v>0</v>
      </c>
      <c r="EX34" s="1">
        <f>SKILL!D31</f>
        <v>0</v>
      </c>
      <c r="EY34" s="1" t="str">
        <f>SKILL!E31</f>
        <v/>
      </c>
      <c r="EZ34" s="231" t="str">
        <f t="shared" si="1"/>
        <v/>
      </c>
      <c r="FA34" s="1">
        <f>SKILL!G31</f>
        <v>0</v>
      </c>
      <c r="FB34" s="1">
        <f>SKILL!H31</f>
        <v>0</v>
      </c>
      <c r="FC34" s="1" t="str">
        <f>SKILL!I31</f>
        <v/>
      </c>
      <c r="FD34" s="231" t="str">
        <f t="shared" si="2"/>
        <v/>
      </c>
      <c r="FE34" s="1" t="str">
        <f>SKILL!K31</f>
        <v/>
      </c>
      <c r="FF34" s="1" t="str">
        <f t="shared" si="90"/>
        <v/>
      </c>
      <c r="FG34" s="1">
        <f>biodata!I33</f>
        <v>0</v>
      </c>
      <c r="FH34" s="1">
        <f>biodata!J33</f>
        <v>0</v>
      </c>
      <c r="FI34" s="1">
        <f>biodata!K33</f>
        <v>0</v>
      </c>
      <c r="FJ34" s="1">
        <f>biodata!L33</f>
        <v>0</v>
      </c>
    </row>
    <row r="35" spans="1:166">
      <c r="A35" s="1">
        <f>biodata!A34</f>
        <v>26</v>
      </c>
      <c r="B35" s="1" t="str">
        <f>IF(biodata!D34&lt;&gt;"",biodata!D34,"")</f>
        <v/>
      </c>
      <c r="C35" s="1" t="str">
        <f>IF('ut1'!C30&lt;&gt;"",'ut1'!C30,"")</f>
        <v/>
      </c>
      <c r="D35" s="1" t="str">
        <f>IF('ut2'!C30&lt;&gt;"",'ut2'!C30,"")</f>
        <v/>
      </c>
      <c r="E35" s="1" t="str">
        <f t="shared" si="3"/>
        <v/>
      </c>
      <c r="F35" s="1" t="str">
        <f>IF('TT-1'!C30&lt;&gt;"",'TT-1'!C30,"")</f>
        <v/>
      </c>
      <c r="G35" s="1" t="str">
        <f>IF('TT-1'!D30&lt;&gt;"",'TT-1'!D30,"")</f>
        <v/>
      </c>
      <c r="H35" s="1" t="str">
        <f t="shared" si="4"/>
        <v/>
      </c>
      <c r="I35" s="262" t="str">
        <f t="shared" si="5"/>
        <v/>
      </c>
      <c r="J35" s="1" t="str">
        <f t="shared" si="6"/>
        <v/>
      </c>
      <c r="K35" s="1" t="str">
        <f>IF('ut3'!C30&lt;&gt;"",'ut3'!C30,"")</f>
        <v/>
      </c>
      <c r="L35" s="1" t="str">
        <f>IF('ut4'!C30&lt;&gt;"",'ut4'!C30,"")</f>
        <v/>
      </c>
      <c r="M35" s="1" t="str">
        <f t="shared" si="7"/>
        <v/>
      </c>
      <c r="N35" s="1" t="str">
        <f>IF('TT-2'!C30&lt;&gt;"",'TT-2'!C30,"")</f>
        <v/>
      </c>
      <c r="O35" s="1" t="str">
        <f>IF('TT-2'!D30&lt;&gt;"",'TT-2'!D30,"")</f>
        <v/>
      </c>
      <c r="P35" s="229" t="str">
        <f t="shared" si="8"/>
        <v/>
      </c>
      <c r="Q35" s="262" t="str">
        <f t="shared" si="9"/>
        <v/>
      </c>
      <c r="R35" s="1" t="str">
        <f t="shared" si="10"/>
        <v/>
      </c>
      <c r="S35" s="1" t="str">
        <f t="shared" si="11"/>
        <v/>
      </c>
      <c r="T35" s="263" t="str">
        <f t="shared" si="12"/>
        <v/>
      </c>
      <c r="U35" s="80" t="str">
        <f t="shared" si="13"/>
        <v/>
      </c>
      <c r="V35" s="1" t="str">
        <f t="shared" si="14"/>
        <v/>
      </c>
      <c r="W35" s="1" t="str">
        <f t="shared" si="15"/>
        <v/>
      </c>
      <c r="X35" s="1" t="str">
        <f t="shared" si="16"/>
        <v/>
      </c>
      <c r="Y35" s="229" t="str">
        <f>IF('ut1'!D30&lt;&gt;"",'ut1'!D30,"")</f>
        <v/>
      </c>
      <c r="Z35" s="1" t="str">
        <f>IF('ut2'!D30&lt;&gt;"",'ut2'!D30,"")</f>
        <v/>
      </c>
      <c r="AA35" s="1" t="str">
        <f t="shared" si="17"/>
        <v/>
      </c>
      <c r="AB35" s="1" t="str">
        <f>IF('TT-1'!F30&lt;&gt;"",'TT-1'!F30,"")</f>
        <v/>
      </c>
      <c r="AC35" s="1" t="str">
        <f>IF('TT-1'!G30&lt;&gt;"",'TT-1'!G30,"")</f>
        <v/>
      </c>
      <c r="AD35" s="1" t="str">
        <f t="shared" si="18"/>
        <v/>
      </c>
      <c r="AE35" s="262" t="str">
        <f t="shared" si="19"/>
        <v/>
      </c>
      <c r="AF35" s="1" t="str">
        <f t="shared" si="0"/>
        <v/>
      </c>
      <c r="AG35" s="1" t="str">
        <f>IF('ut3'!D30&lt;&gt;"",'ut3'!D30,"")</f>
        <v/>
      </c>
      <c r="AH35" s="1" t="str">
        <f>IF('ut4'!D30&lt;&gt;"",'ut4'!D30,"")</f>
        <v/>
      </c>
      <c r="AI35" s="1" t="str">
        <f t="shared" si="20"/>
        <v/>
      </c>
      <c r="AJ35" s="1" t="str">
        <f>IF('TT-2'!F30&lt;&gt;"",'TT-2'!F30,"")</f>
        <v/>
      </c>
      <c r="AK35" s="1" t="str">
        <f>IF('TT-2'!G30&lt;&gt;"",'TT-2'!G30,"")</f>
        <v/>
      </c>
      <c r="AL35" s="1" t="str">
        <f t="shared" si="21"/>
        <v/>
      </c>
      <c r="AM35" s="262" t="str">
        <f t="shared" si="22"/>
        <v/>
      </c>
      <c r="AN35" s="1" t="str">
        <f t="shared" si="23"/>
        <v/>
      </c>
      <c r="AO35" s="1" t="str">
        <f t="shared" si="24"/>
        <v/>
      </c>
      <c r="AP35" s="263" t="str">
        <f t="shared" si="25"/>
        <v/>
      </c>
      <c r="AQ35" s="80" t="str">
        <f t="shared" si="26"/>
        <v/>
      </c>
      <c r="AR35" s="1" t="str">
        <f t="shared" si="27"/>
        <v/>
      </c>
      <c r="AS35" s="1" t="str">
        <f t="shared" si="28"/>
        <v/>
      </c>
      <c r="AT35" s="1" t="str">
        <f t="shared" si="29"/>
        <v/>
      </c>
      <c r="AU35" s="229" t="str">
        <f>IF('ut1'!E30&lt;&gt;"",'ut1'!E30,"")</f>
        <v/>
      </c>
      <c r="AV35" s="1" t="str">
        <f>IF('ut2'!E30&lt;&gt;"",'ut2'!E30,"")</f>
        <v/>
      </c>
      <c r="AW35" s="1" t="str">
        <f t="shared" si="30"/>
        <v/>
      </c>
      <c r="AX35" s="1" t="str">
        <f>IF('TT-1'!I30&lt;&gt;"",'TT-1'!I30,"")</f>
        <v/>
      </c>
      <c r="AY35" s="1" t="str">
        <f>IF('TT-1'!J30&lt;&gt;"",'TT-1'!J30,"")</f>
        <v/>
      </c>
      <c r="AZ35" s="1" t="str">
        <f t="shared" si="31"/>
        <v/>
      </c>
      <c r="BA35" s="262" t="str">
        <f t="shared" si="32"/>
        <v/>
      </c>
      <c r="BB35" s="1" t="str">
        <f t="shared" si="33"/>
        <v/>
      </c>
      <c r="BC35" s="1" t="str">
        <f>IF('ut3'!E30&lt;&gt;"",'ut3'!E30,"")</f>
        <v/>
      </c>
      <c r="BD35" s="1" t="str">
        <f>IF('ut4'!E30&lt;&gt;"",'ut4'!E30,"")</f>
        <v/>
      </c>
      <c r="BE35" s="1" t="str">
        <f t="shared" si="34"/>
        <v/>
      </c>
      <c r="BF35" s="1" t="str">
        <f>IF('TT-2'!I30&lt;&gt;"",'TT-2'!I30,"")</f>
        <v/>
      </c>
      <c r="BG35" s="1" t="str">
        <f>IF('TT-2'!J30&lt;&gt;"",'TT-2'!J30,"")</f>
        <v/>
      </c>
      <c r="BH35" s="1" t="str">
        <f t="shared" si="35"/>
        <v/>
      </c>
      <c r="BI35" s="262" t="str">
        <f t="shared" si="36"/>
        <v/>
      </c>
      <c r="BJ35" s="1" t="str">
        <f t="shared" si="37"/>
        <v/>
      </c>
      <c r="BK35" s="1" t="str">
        <f t="shared" si="38"/>
        <v/>
      </c>
      <c r="BL35" s="263" t="str">
        <f t="shared" si="39"/>
        <v/>
      </c>
      <c r="BM35" s="80" t="str">
        <f t="shared" si="40"/>
        <v/>
      </c>
      <c r="BN35" s="1" t="str">
        <f t="shared" si="41"/>
        <v/>
      </c>
      <c r="BO35" s="1" t="str">
        <f t="shared" si="42"/>
        <v/>
      </c>
      <c r="BP35" s="1" t="str">
        <f t="shared" si="43"/>
        <v/>
      </c>
      <c r="BQ35" s="1" t="str">
        <f>IF('ut1'!F30&lt;&gt;"",'ut1'!F30,"")</f>
        <v/>
      </c>
      <c r="BR35" s="1" t="str">
        <f>IF('ut2'!F30&lt;&gt;"",'ut2'!F30,"")</f>
        <v/>
      </c>
      <c r="BS35" s="1" t="str">
        <f t="shared" si="44"/>
        <v/>
      </c>
      <c r="BT35" s="1" t="str">
        <f>IF('TT-1'!L30&lt;&gt;"",'TT-1'!L30,"")</f>
        <v/>
      </c>
      <c r="BU35" s="1" t="str">
        <f>IF('TT-1'!M30&lt;&gt;"",'TT-1'!M30,"")</f>
        <v/>
      </c>
      <c r="BV35" s="1" t="str">
        <f t="shared" si="45"/>
        <v/>
      </c>
      <c r="BW35" s="262" t="str">
        <f t="shared" si="46"/>
        <v/>
      </c>
      <c r="BX35" s="1" t="str">
        <f t="shared" si="47"/>
        <v/>
      </c>
      <c r="BY35" s="1" t="str">
        <f>IF('ut3'!F30&lt;&gt;"",'ut3'!F30,"")</f>
        <v/>
      </c>
      <c r="BZ35" s="1" t="str">
        <f>IF('ut4'!F30&lt;&gt;"",'ut4'!F30,"")</f>
        <v/>
      </c>
      <c r="CA35" s="1" t="str">
        <f t="shared" si="48"/>
        <v/>
      </c>
      <c r="CB35" s="1" t="str">
        <f>IF('TT-2'!L30&lt;&gt;"",'TT-2'!L30,"")</f>
        <v/>
      </c>
      <c r="CC35" s="1" t="str">
        <f>IF('TT-2'!M30&lt;&gt;"",'TT-2'!M30,"")</f>
        <v/>
      </c>
      <c r="CD35" s="1" t="str">
        <f t="shared" si="49"/>
        <v/>
      </c>
      <c r="CE35" s="262" t="str">
        <f t="shared" si="50"/>
        <v/>
      </c>
      <c r="CF35" s="1" t="str">
        <f t="shared" si="51"/>
        <v/>
      </c>
      <c r="CG35" s="1" t="str">
        <f t="shared" si="52"/>
        <v/>
      </c>
      <c r="CH35" s="263" t="str">
        <f t="shared" si="53"/>
        <v/>
      </c>
      <c r="CI35" s="80" t="str">
        <f t="shared" si="54"/>
        <v/>
      </c>
      <c r="CJ35" s="1" t="str">
        <f t="shared" si="55"/>
        <v/>
      </c>
      <c r="CK35" s="1" t="str">
        <f t="shared" si="56"/>
        <v/>
      </c>
      <c r="CL35" s="1" t="str">
        <f t="shared" si="57"/>
        <v/>
      </c>
      <c r="CM35" s="229" t="str">
        <f>IF('ut1'!G30&lt;&gt;"",'ut1'!G30,"")</f>
        <v/>
      </c>
      <c r="CN35" s="1" t="str">
        <f>IF('ut2'!G30&lt;&gt;"",'ut2'!G30,"")</f>
        <v/>
      </c>
      <c r="CO35" s="1" t="str">
        <f t="shared" si="58"/>
        <v/>
      </c>
      <c r="CP35" s="1" t="str">
        <f>IF('TT-1'!O30&lt;&gt;"",'TT-1'!O30,"")</f>
        <v/>
      </c>
      <c r="CQ35" s="1" t="str">
        <f>IF('TT-1'!P30&lt;&gt;"",'TT-1'!P30,"")</f>
        <v/>
      </c>
      <c r="CR35" s="1" t="str">
        <f t="shared" si="59"/>
        <v/>
      </c>
      <c r="CS35" s="262" t="str">
        <f t="shared" si="60"/>
        <v/>
      </c>
      <c r="CT35" s="1" t="str">
        <f t="shared" si="61"/>
        <v/>
      </c>
      <c r="CU35" s="1" t="str">
        <f>IF('ut3'!G30&lt;&gt;"",'ut3'!G30,"")</f>
        <v/>
      </c>
      <c r="CV35" s="1" t="str">
        <f>IF('ut4'!G30&lt;&gt;"",'ut4'!G30,"")</f>
        <v/>
      </c>
      <c r="CW35" s="1" t="str">
        <f t="shared" si="62"/>
        <v/>
      </c>
      <c r="CX35" s="1" t="str">
        <f>IF('TT-2'!O30&lt;&gt;"",'TT-2'!O30,"")</f>
        <v/>
      </c>
      <c r="CY35" s="1" t="str">
        <f>IF('TT-2'!P30&lt;&gt;"",'TT-2'!P30,"")</f>
        <v/>
      </c>
      <c r="CZ35" s="1" t="str">
        <f t="shared" si="63"/>
        <v/>
      </c>
      <c r="DA35" s="1" t="str">
        <f t="shared" si="64"/>
        <v/>
      </c>
      <c r="DB35" s="1" t="str">
        <f t="shared" si="65"/>
        <v/>
      </c>
      <c r="DC35" s="1" t="str">
        <f t="shared" si="66"/>
        <v/>
      </c>
      <c r="DD35" s="263" t="str">
        <f t="shared" si="67"/>
        <v/>
      </c>
      <c r="DE35" s="80" t="str">
        <f t="shared" si="68"/>
        <v/>
      </c>
      <c r="DF35" s="1" t="str">
        <f t="shared" si="69"/>
        <v/>
      </c>
      <c r="DG35" s="1" t="str">
        <f t="shared" si="70"/>
        <v/>
      </c>
      <c r="DH35" s="1" t="str">
        <f t="shared" si="71"/>
        <v/>
      </c>
      <c r="DI35" s="229" t="str">
        <f>IF('ut1'!H30&lt;&gt;"",'ut1'!H30,"")</f>
        <v/>
      </c>
      <c r="DJ35" s="1" t="str">
        <f>IF('ut2'!H30&lt;&gt;"",'ut2'!H30,"")</f>
        <v/>
      </c>
      <c r="DK35" s="1" t="str">
        <f t="shared" si="72"/>
        <v/>
      </c>
      <c r="DL35" s="1" t="str">
        <f>IF('TT-1'!R30&lt;&gt;"",'TT-1'!R30,"")</f>
        <v/>
      </c>
      <c r="DM35" s="1" t="str">
        <f>IF('TT-1'!S30&lt;&gt;"",'TT-1'!S30,"")</f>
        <v/>
      </c>
      <c r="DN35" s="1" t="str">
        <f t="shared" si="73"/>
        <v/>
      </c>
      <c r="DO35" s="262" t="str">
        <f t="shared" si="74"/>
        <v/>
      </c>
      <c r="DP35" s="1" t="str">
        <f t="shared" si="75"/>
        <v/>
      </c>
      <c r="DQ35" s="1" t="str">
        <f>IF('ut3'!H30&lt;&gt;"",'ut3'!H30,"")</f>
        <v/>
      </c>
      <c r="DR35" s="1" t="str">
        <f>IF('ut4'!H30&lt;&gt;"",'ut4'!H30,"")</f>
        <v/>
      </c>
      <c r="DS35" s="1" t="str">
        <f t="shared" si="76"/>
        <v/>
      </c>
      <c r="DT35" s="1" t="str">
        <f>IF('TT-2'!R30&lt;&gt;"",'TT-2'!R30,"")</f>
        <v/>
      </c>
      <c r="DU35" s="1" t="str">
        <f>IF('TT-2'!S30&lt;&gt;"",'TT-2'!S30,"")</f>
        <v/>
      </c>
      <c r="DV35" s="1" t="str">
        <f t="shared" si="77"/>
        <v/>
      </c>
      <c r="DW35" s="262" t="str">
        <f t="shared" si="78"/>
        <v/>
      </c>
      <c r="DX35" s="1" t="str">
        <f t="shared" si="79"/>
        <v/>
      </c>
      <c r="DY35" s="1" t="str">
        <f t="shared" si="80"/>
        <v/>
      </c>
      <c r="DZ35" s="80" t="str">
        <f t="shared" si="81"/>
        <v/>
      </c>
      <c r="EA35" s="80" t="str">
        <f t="shared" si="82"/>
        <v/>
      </c>
      <c r="EB35" s="1" t="str">
        <f t="shared" si="83"/>
        <v/>
      </c>
      <c r="EC35" s="1" t="str">
        <f t="shared" si="84"/>
        <v/>
      </c>
      <c r="ED35" s="1" t="str">
        <f t="shared" si="85"/>
        <v/>
      </c>
      <c r="EE35" s="1">
        <f t="shared" si="86"/>
        <v>0</v>
      </c>
      <c r="EF35" s="230" t="str">
        <f t="shared" si="87"/>
        <v/>
      </c>
      <c r="EG35" s="1" t="str">
        <f t="shared" si="88"/>
        <v/>
      </c>
      <c r="EH35" s="1" t="str">
        <f t="shared" si="89"/>
        <v/>
      </c>
      <c r="EI35" s="1" t="str">
        <f>biodata!O34</f>
        <v>A</v>
      </c>
      <c r="EJ35" s="1" t="str">
        <f>biodata!T34</f>
        <v>A</v>
      </c>
      <c r="EK35" s="1"/>
      <c r="EL35" s="1"/>
      <c r="EM35" s="1" t="str">
        <f>biodata!P34</f>
        <v>A</v>
      </c>
      <c r="EN35" s="1" t="str">
        <f>biodata!U34</f>
        <v>A</v>
      </c>
      <c r="EO35" s="1" t="str">
        <f>biodata!Q34</f>
        <v>YES</v>
      </c>
      <c r="EP35" s="1" t="str">
        <f>biodata!V34</f>
        <v>YES</v>
      </c>
      <c r="EQ35" s="1" t="str">
        <f>biodata!R34</f>
        <v>A</v>
      </c>
      <c r="ER35" s="1" t="str">
        <f>biodata!W34</f>
        <v>A</v>
      </c>
      <c r="ES35" s="1" t="str">
        <f>biodata!S34</f>
        <v>A1</v>
      </c>
      <c r="ET35" s="1"/>
      <c r="EU35" s="1">
        <f>biodata!M34</f>
        <v>0</v>
      </c>
      <c r="EV35" s="1">
        <f>biodata!N34</f>
        <v>0</v>
      </c>
      <c r="EW35" s="1">
        <f>SKILL!C32</f>
        <v>0</v>
      </c>
      <c r="EX35" s="1">
        <f>SKILL!D32</f>
        <v>0</v>
      </c>
      <c r="EY35" s="1" t="str">
        <f>SKILL!E32</f>
        <v/>
      </c>
      <c r="EZ35" s="231" t="str">
        <f t="shared" si="1"/>
        <v/>
      </c>
      <c r="FA35" s="1">
        <f>SKILL!G32</f>
        <v>0</v>
      </c>
      <c r="FB35" s="1">
        <f>SKILL!H32</f>
        <v>0</v>
      </c>
      <c r="FC35" s="1" t="str">
        <f>SKILL!I32</f>
        <v/>
      </c>
      <c r="FD35" s="231" t="str">
        <f t="shared" si="2"/>
        <v/>
      </c>
      <c r="FE35" s="1" t="str">
        <f>SKILL!K32</f>
        <v/>
      </c>
      <c r="FF35" s="1" t="str">
        <f t="shared" si="90"/>
        <v/>
      </c>
      <c r="FG35" s="1">
        <f>biodata!I34</f>
        <v>0</v>
      </c>
      <c r="FH35" s="1">
        <f>biodata!J34</f>
        <v>0</v>
      </c>
      <c r="FI35" s="1">
        <f>biodata!K34</f>
        <v>0</v>
      </c>
      <c r="FJ35" s="1">
        <f>biodata!L34</f>
        <v>0</v>
      </c>
    </row>
    <row r="36" spans="1:166">
      <c r="A36" s="1">
        <f>biodata!A35</f>
        <v>27</v>
      </c>
      <c r="B36" s="1" t="str">
        <f>IF(biodata!D35&lt;&gt;"",biodata!D35,"")</f>
        <v/>
      </c>
      <c r="C36" s="1" t="str">
        <f>IF('ut1'!C31&lt;&gt;"",'ut1'!C31,"")</f>
        <v/>
      </c>
      <c r="D36" s="1" t="str">
        <f>IF('ut2'!C31&lt;&gt;"",'ut2'!C31,"")</f>
        <v/>
      </c>
      <c r="E36" s="1" t="str">
        <f t="shared" si="3"/>
        <v/>
      </c>
      <c r="F36" s="1" t="str">
        <f>IF('TT-1'!C31&lt;&gt;"",'TT-1'!C31,"")</f>
        <v/>
      </c>
      <c r="G36" s="1" t="str">
        <f>IF('TT-1'!D31&lt;&gt;"",'TT-1'!D31,"")</f>
        <v/>
      </c>
      <c r="H36" s="1" t="str">
        <f t="shared" si="4"/>
        <v/>
      </c>
      <c r="I36" s="262" t="str">
        <f t="shared" si="5"/>
        <v/>
      </c>
      <c r="J36" s="1" t="str">
        <f t="shared" si="6"/>
        <v/>
      </c>
      <c r="K36" s="1" t="str">
        <f>IF('ut3'!C31&lt;&gt;"",'ut3'!C31,"")</f>
        <v/>
      </c>
      <c r="L36" s="1" t="str">
        <f>IF('ut4'!C31&lt;&gt;"",'ut4'!C31,"")</f>
        <v/>
      </c>
      <c r="M36" s="1" t="str">
        <f t="shared" si="7"/>
        <v/>
      </c>
      <c r="N36" s="1" t="str">
        <f>IF('TT-2'!C31&lt;&gt;"",'TT-2'!C31,"")</f>
        <v/>
      </c>
      <c r="O36" s="1" t="str">
        <f>IF('TT-2'!D31&lt;&gt;"",'TT-2'!D31,"")</f>
        <v/>
      </c>
      <c r="P36" s="229" t="str">
        <f t="shared" si="8"/>
        <v/>
      </c>
      <c r="Q36" s="262" t="str">
        <f t="shared" si="9"/>
        <v/>
      </c>
      <c r="R36" s="1" t="str">
        <f t="shared" si="10"/>
        <v/>
      </c>
      <c r="S36" s="1" t="str">
        <f t="shared" si="11"/>
        <v/>
      </c>
      <c r="T36" s="263" t="str">
        <f t="shared" si="12"/>
        <v/>
      </c>
      <c r="U36" s="80" t="str">
        <f t="shared" si="13"/>
        <v/>
      </c>
      <c r="V36" s="1" t="str">
        <f t="shared" si="14"/>
        <v/>
      </c>
      <c r="W36" s="1" t="str">
        <f t="shared" si="15"/>
        <v/>
      </c>
      <c r="X36" s="1" t="str">
        <f t="shared" si="16"/>
        <v/>
      </c>
      <c r="Y36" s="229" t="str">
        <f>IF('ut1'!D31&lt;&gt;"",'ut1'!D31,"")</f>
        <v/>
      </c>
      <c r="Z36" s="1" t="str">
        <f>IF('ut2'!D31&lt;&gt;"",'ut2'!D31,"")</f>
        <v/>
      </c>
      <c r="AA36" s="1" t="str">
        <f t="shared" si="17"/>
        <v/>
      </c>
      <c r="AB36" s="1" t="str">
        <f>IF('TT-1'!F31&lt;&gt;"",'TT-1'!F31,"")</f>
        <v/>
      </c>
      <c r="AC36" s="1" t="str">
        <f>IF('TT-1'!G31&lt;&gt;"",'TT-1'!G31,"")</f>
        <v/>
      </c>
      <c r="AD36" s="1" t="str">
        <f t="shared" si="18"/>
        <v/>
      </c>
      <c r="AE36" s="262" t="str">
        <f t="shared" si="19"/>
        <v/>
      </c>
      <c r="AF36" s="1" t="str">
        <f t="shared" si="0"/>
        <v/>
      </c>
      <c r="AG36" s="1" t="str">
        <f>IF('ut3'!D31&lt;&gt;"",'ut3'!D31,"")</f>
        <v/>
      </c>
      <c r="AH36" s="1" t="str">
        <f>IF('ut4'!D31&lt;&gt;"",'ut4'!D31,"")</f>
        <v/>
      </c>
      <c r="AI36" s="1" t="str">
        <f t="shared" si="20"/>
        <v/>
      </c>
      <c r="AJ36" s="1" t="str">
        <f>IF('TT-2'!F31&lt;&gt;"",'TT-2'!F31,"")</f>
        <v/>
      </c>
      <c r="AK36" s="1" t="str">
        <f>IF('TT-2'!G31&lt;&gt;"",'TT-2'!G31,"")</f>
        <v/>
      </c>
      <c r="AL36" s="1" t="str">
        <f t="shared" si="21"/>
        <v/>
      </c>
      <c r="AM36" s="262" t="str">
        <f t="shared" si="22"/>
        <v/>
      </c>
      <c r="AN36" s="1" t="str">
        <f t="shared" si="23"/>
        <v/>
      </c>
      <c r="AO36" s="1" t="str">
        <f t="shared" si="24"/>
        <v/>
      </c>
      <c r="AP36" s="263" t="str">
        <f t="shared" si="25"/>
        <v/>
      </c>
      <c r="AQ36" s="80" t="str">
        <f t="shared" si="26"/>
        <v/>
      </c>
      <c r="AR36" s="1" t="str">
        <f t="shared" si="27"/>
        <v/>
      </c>
      <c r="AS36" s="1" t="str">
        <f t="shared" si="28"/>
        <v/>
      </c>
      <c r="AT36" s="1" t="str">
        <f t="shared" si="29"/>
        <v/>
      </c>
      <c r="AU36" s="229" t="str">
        <f>IF('ut1'!E31&lt;&gt;"",'ut1'!E31,"")</f>
        <v/>
      </c>
      <c r="AV36" s="1" t="str">
        <f>IF('ut2'!E31&lt;&gt;"",'ut2'!E31,"")</f>
        <v/>
      </c>
      <c r="AW36" s="1" t="str">
        <f t="shared" si="30"/>
        <v/>
      </c>
      <c r="AX36" s="1" t="str">
        <f>IF('TT-1'!I31&lt;&gt;"",'TT-1'!I31,"")</f>
        <v/>
      </c>
      <c r="AY36" s="1" t="str">
        <f>IF('TT-1'!J31&lt;&gt;"",'TT-1'!J31,"")</f>
        <v/>
      </c>
      <c r="AZ36" s="1" t="str">
        <f t="shared" si="31"/>
        <v/>
      </c>
      <c r="BA36" s="262" t="str">
        <f t="shared" si="32"/>
        <v/>
      </c>
      <c r="BB36" s="1" t="str">
        <f t="shared" si="33"/>
        <v/>
      </c>
      <c r="BC36" s="1" t="str">
        <f>IF('ut3'!E31&lt;&gt;"",'ut3'!E31,"")</f>
        <v/>
      </c>
      <c r="BD36" s="1" t="str">
        <f>IF('ut4'!E31&lt;&gt;"",'ut4'!E31,"")</f>
        <v/>
      </c>
      <c r="BE36" s="1" t="str">
        <f t="shared" si="34"/>
        <v/>
      </c>
      <c r="BF36" s="1" t="str">
        <f>IF('TT-2'!I31&lt;&gt;"",'TT-2'!I31,"")</f>
        <v/>
      </c>
      <c r="BG36" s="1" t="str">
        <f>IF('TT-2'!J31&lt;&gt;"",'TT-2'!J31,"")</f>
        <v/>
      </c>
      <c r="BH36" s="1" t="str">
        <f t="shared" si="35"/>
        <v/>
      </c>
      <c r="BI36" s="262" t="str">
        <f t="shared" si="36"/>
        <v/>
      </c>
      <c r="BJ36" s="1" t="str">
        <f t="shared" si="37"/>
        <v/>
      </c>
      <c r="BK36" s="1" t="str">
        <f t="shared" si="38"/>
        <v/>
      </c>
      <c r="BL36" s="263" t="str">
        <f t="shared" si="39"/>
        <v/>
      </c>
      <c r="BM36" s="80" t="str">
        <f t="shared" si="40"/>
        <v/>
      </c>
      <c r="BN36" s="1" t="str">
        <f t="shared" si="41"/>
        <v/>
      </c>
      <c r="BO36" s="1" t="str">
        <f t="shared" si="42"/>
        <v/>
      </c>
      <c r="BP36" s="1" t="str">
        <f t="shared" si="43"/>
        <v/>
      </c>
      <c r="BQ36" s="1" t="str">
        <f>IF('ut1'!F31&lt;&gt;"",'ut1'!F31,"")</f>
        <v/>
      </c>
      <c r="BR36" s="1" t="str">
        <f>IF('ut2'!F31&lt;&gt;"",'ut2'!F31,"")</f>
        <v/>
      </c>
      <c r="BS36" s="1" t="str">
        <f t="shared" si="44"/>
        <v/>
      </c>
      <c r="BT36" s="1" t="str">
        <f>IF('TT-1'!L31&lt;&gt;"",'TT-1'!L31,"")</f>
        <v/>
      </c>
      <c r="BU36" s="1" t="str">
        <f>IF('TT-1'!M31&lt;&gt;"",'TT-1'!M31,"")</f>
        <v/>
      </c>
      <c r="BV36" s="1" t="str">
        <f t="shared" si="45"/>
        <v/>
      </c>
      <c r="BW36" s="262" t="str">
        <f t="shared" si="46"/>
        <v/>
      </c>
      <c r="BX36" s="1" t="str">
        <f t="shared" si="47"/>
        <v/>
      </c>
      <c r="BY36" s="1" t="str">
        <f>IF('ut3'!F31&lt;&gt;"",'ut3'!F31,"")</f>
        <v/>
      </c>
      <c r="BZ36" s="1" t="str">
        <f>IF('ut4'!F31&lt;&gt;"",'ut4'!F31,"")</f>
        <v/>
      </c>
      <c r="CA36" s="1" t="str">
        <f t="shared" si="48"/>
        <v/>
      </c>
      <c r="CB36" s="1" t="str">
        <f>IF('TT-2'!L31&lt;&gt;"",'TT-2'!L31,"")</f>
        <v/>
      </c>
      <c r="CC36" s="1" t="str">
        <f>IF('TT-2'!M31&lt;&gt;"",'TT-2'!M31,"")</f>
        <v/>
      </c>
      <c r="CD36" s="1" t="str">
        <f t="shared" si="49"/>
        <v/>
      </c>
      <c r="CE36" s="262" t="str">
        <f t="shared" si="50"/>
        <v/>
      </c>
      <c r="CF36" s="1" t="str">
        <f t="shared" si="51"/>
        <v/>
      </c>
      <c r="CG36" s="1" t="str">
        <f t="shared" si="52"/>
        <v/>
      </c>
      <c r="CH36" s="263" t="str">
        <f t="shared" si="53"/>
        <v/>
      </c>
      <c r="CI36" s="80" t="str">
        <f t="shared" si="54"/>
        <v/>
      </c>
      <c r="CJ36" s="1" t="str">
        <f t="shared" si="55"/>
        <v/>
      </c>
      <c r="CK36" s="1" t="str">
        <f t="shared" si="56"/>
        <v/>
      </c>
      <c r="CL36" s="1" t="str">
        <f t="shared" si="57"/>
        <v/>
      </c>
      <c r="CM36" s="229" t="str">
        <f>IF('ut1'!G31&lt;&gt;"",'ut1'!G31,"")</f>
        <v/>
      </c>
      <c r="CN36" s="1" t="str">
        <f>IF('ut2'!G31&lt;&gt;"",'ut2'!G31,"")</f>
        <v/>
      </c>
      <c r="CO36" s="1" t="str">
        <f t="shared" si="58"/>
        <v/>
      </c>
      <c r="CP36" s="1" t="str">
        <f>IF('TT-1'!O31&lt;&gt;"",'TT-1'!O31,"")</f>
        <v/>
      </c>
      <c r="CQ36" s="1" t="str">
        <f>IF('TT-1'!P31&lt;&gt;"",'TT-1'!P31,"")</f>
        <v/>
      </c>
      <c r="CR36" s="1" t="str">
        <f t="shared" si="59"/>
        <v/>
      </c>
      <c r="CS36" s="262" t="str">
        <f t="shared" si="60"/>
        <v/>
      </c>
      <c r="CT36" s="1" t="str">
        <f t="shared" si="61"/>
        <v/>
      </c>
      <c r="CU36" s="1" t="str">
        <f>IF('ut3'!G31&lt;&gt;"",'ut3'!G31,"")</f>
        <v/>
      </c>
      <c r="CV36" s="1" t="str">
        <f>IF('ut4'!G31&lt;&gt;"",'ut4'!G31,"")</f>
        <v/>
      </c>
      <c r="CW36" s="1" t="str">
        <f t="shared" si="62"/>
        <v/>
      </c>
      <c r="CX36" s="1" t="str">
        <f>IF('TT-2'!O31&lt;&gt;"",'TT-2'!O31,"")</f>
        <v/>
      </c>
      <c r="CY36" s="1" t="str">
        <f>IF('TT-2'!P31&lt;&gt;"",'TT-2'!P31,"")</f>
        <v/>
      </c>
      <c r="CZ36" s="1" t="str">
        <f t="shared" si="63"/>
        <v/>
      </c>
      <c r="DA36" s="1" t="str">
        <f t="shared" si="64"/>
        <v/>
      </c>
      <c r="DB36" s="1" t="str">
        <f t="shared" si="65"/>
        <v/>
      </c>
      <c r="DC36" s="1" t="str">
        <f t="shared" si="66"/>
        <v/>
      </c>
      <c r="DD36" s="263" t="str">
        <f t="shared" si="67"/>
        <v/>
      </c>
      <c r="DE36" s="80" t="str">
        <f t="shared" si="68"/>
        <v/>
      </c>
      <c r="DF36" s="1" t="str">
        <f t="shared" si="69"/>
        <v/>
      </c>
      <c r="DG36" s="1" t="str">
        <f t="shared" si="70"/>
        <v/>
      </c>
      <c r="DH36" s="1" t="str">
        <f t="shared" si="71"/>
        <v/>
      </c>
      <c r="DI36" s="229" t="str">
        <f>IF('ut1'!H31&lt;&gt;"",'ut1'!H31,"")</f>
        <v/>
      </c>
      <c r="DJ36" s="1" t="str">
        <f>IF('ut2'!H31&lt;&gt;"",'ut2'!H31,"")</f>
        <v/>
      </c>
      <c r="DK36" s="1" t="str">
        <f t="shared" si="72"/>
        <v/>
      </c>
      <c r="DL36" s="1" t="str">
        <f>IF('TT-1'!R31&lt;&gt;"",'TT-1'!R31,"")</f>
        <v/>
      </c>
      <c r="DM36" s="1" t="str">
        <f>IF('TT-1'!S31&lt;&gt;"",'TT-1'!S31,"")</f>
        <v/>
      </c>
      <c r="DN36" s="1" t="str">
        <f t="shared" si="73"/>
        <v/>
      </c>
      <c r="DO36" s="262" t="str">
        <f t="shared" si="74"/>
        <v/>
      </c>
      <c r="DP36" s="1" t="str">
        <f t="shared" si="75"/>
        <v/>
      </c>
      <c r="DQ36" s="1" t="str">
        <f>IF('ut3'!H31&lt;&gt;"",'ut3'!H31,"")</f>
        <v/>
      </c>
      <c r="DR36" s="1" t="str">
        <f>IF('ut4'!H31&lt;&gt;"",'ut4'!H31,"")</f>
        <v/>
      </c>
      <c r="DS36" s="1" t="str">
        <f t="shared" si="76"/>
        <v/>
      </c>
      <c r="DT36" s="1" t="str">
        <f>IF('TT-2'!R31&lt;&gt;"",'TT-2'!R31,"")</f>
        <v/>
      </c>
      <c r="DU36" s="1" t="str">
        <f>IF('TT-2'!S31&lt;&gt;"",'TT-2'!S31,"")</f>
        <v/>
      </c>
      <c r="DV36" s="1" t="str">
        <f t="shared" si="77"/>
        <v/>
      </c>
      <c r="DW36" s="262" t="str">
        <f t="shared" si="78"/>
        <v/>
      </c>
      <c r="DX36" s="1" t="str">
        <f t="shared" si="79"/>
        <v/>
      </c>
      <c r="DY36" s="1" t="str">
        <f t="shared" si="80"/>
        <v/>
      </c>
      <c r="DZ36" s="80" t="str">
        <f t="shared" si="81"/>
        <v/>
      </c>
      <c r="EA36" s="80" t="str">
        <f t="shared" si="82"/>
        <v/>
      </c>
      <c r="EB36" s="1" t="str">
        <f t="shared" si="83"/>
        <v/>
      </c>
      <c r="EC36" s="1" t="str">
        <f t="shared" si="84"/>
        <v/>
      </c>
      <c r="ED36" s="1" t="str">
        <f t="shared" si="85"/>
        <v/>
      </c>
      <c r="EE36" s="1">
        <f t="shared" si="86"/>
        <v>0</v>
      </c>
      <c r="EF36" s="230" t="str">
        <f t="shared" si="87"/>
        <v/>
      </c>
      <c r="EG36" s="1" t="str">
        <f t="shared" si="88"/>
        <v/>
      </c>
      <c r="EH36" s="1" t="str">
        <f t="shared" si="89"/>
        <v/>
      </c>
      <c r="EI36" s="1" t="str">
        <f>biodata!O35</f>
        <v>A</v>
      </c>
      <c r="EJ36" s="1" t="str">
        <f>biodata!T35</f>
        <v>A</v>
      </c>
      <c r="EK36" s="1"/>
      <c r="EL36" s="1"/>
      <c r="EM36" s="1" t="str">
        <f>biodata!P35</f>
        <v>A</v>
      </c>
      <c r="EN36" s="1" t="str">
        <f>biodata!U35</f>
        <v>A</v>
      </c>
      <c r="EO36" s="1" t="str">
        <f>biodata!Q35</f>
        <v>YES</v>
      </c>
      <c r="EP36" s="1" t="str">
        <f>biodata!V35</f>
        <v>YES</v>
      </c>
      <c r="EQ36" s="1" t="str">
        <f>biodata!R35</f>
        <v>A</v>
      </c>
      <c r="ER36" s="1" t="str">
        <f>biodata!W35</f>
        <v>A</v>
      </c>
      <c r="ES36" s="1" t="str">
        <f>biodata!S35</f>
        <v>A1</v>
      </c>
      <c r="ET36" s="1"/>
      <c r="EU36" s="1">
        <f>biodata!M35</f>
        <v>0</v>
      </c>
      <c r="EV36" s="1">
        <f>biodata!N35</f>
        <v>0</v>
      </c>
      <c r="EW36" s="1">
        <f>SKILL!C33</f>
        <v>0</v>
      </c>
      <c r="EX36" s="1">
        <f>SKILL!D33</f>
        <v>0</v>
      </c>
      <c r="EY36" s="1" t="str">
        <f>SKILL!E33</f>
        <v/>
      </c>
      <c r="EZ36" s="231" t="str">
        <f t="shared" si="1"/>
        <v/>
      </c>
      <c r="FA36" s="1">
        <f>SKILL!G33</f>
        <v>0</v>
      </c>
      <c r="FB36" s="1">
        <f>SKILL!H33</f>
        <v>0</v>
      </c>
      <c r="FC36" s="1" t="str">
        <f>SKILL!I33</f>
        <v/>
      </c>
      <c r="FD36" s="231" t="str">
        <f t="shared" si="2"/>
        <v/>
      </c>
      <c r="FE36" s="1" t="str">
        <f>SKILL!K33</f>
        <v/>
      </c>
      <c r="FF36" s="1" t="str">
        <f t="shared" si="90"/>
        <v/>
      </c>
      <c r="FG36" s="1">
        <f>biodata!I35</f>
        <v>0</v>
      </c>
      <c r="FH36" s="1">
        <f>biodata!J35</f>
        <v>0</v>
      </c>
      <c r="FI36" s="1">
        <f>biodata!K35</f>
        <v>0</v>
      </c>
      <c r="FJ36" s="1">
        <f>biodata!L35</f>
        <v>0</v>
      </c>
    </row>
    <row r="37" spans="1:166">
      <c r="A37" s="1">
        <f>biodata!A36</f>
        <v>28</v>
      </c>
      <c r="B37" s="1" t="str">
        <f>IF(biodata!D36&lt;&gt;"",biodata!D36,"")</f>
        <v/>
      </c>
      <c r="C37" s="1" t="str">
        <f>IF('ut1'!C32&lt;&gt;"",'ut1'!C32,"")</f>
        <v/>
      </c>
      <c r="D37" s="1" t="str">
        <f>IF('ut2'!C32&lt;&gt;"",'ut2'!C32,"")</f>
        <v/>
      </c>
      <c r="E37" s="1" t="str">
        <f t="shared" si="3"/>
        <v/>
      </c>
      <c r="F37" s="1" t="str">
        <f>IF('TT-1'!C32&lt;&gt;"",'TT-1'!C32,"")</f>
        <v/>
      </c>
      <c r="G37" s="1" t="str">
        <f>IF('TT-1'!D32&lt;&gt;"",'TT-1'!D32,"")</f>
        <v/>
      </c>
      <c r="H37" s="1" t="str">
        <f t="shared" si="4"/>
        <v/>
      </c>
      <c r="I37" s="262" t="str">
        <f t="shared" si="5"/>
        <v/>
      </c>
      <c r="J37" s="1" t="str">
        <f t="shared" si="6"/>
        <v/>
      </c>
      <c r="K37" s="1" t="str">
        <f>IF('ut3'!C32&lt;&gt;"",'ut3'!C32,"")</f>
        <v/>
      </c>
      <c r="L37" s="1" t="str">
        <f>IF('ut4'!C32&lt;&gt;"",'ut4'!C32,"")</f>
        <v/>
      </c>
      <c r="M37" s="1" t="str">
        <f t="shared" si="7"/>
        <v/>
      </c>
      <c r="N37" s="1" t="str">
        <f>IF('TT-2'!C32&lt;&gt;"",'TT-2'!C32,"")</f>
        <v/>
      </c>
      <c r="O37" s="1" t="str">
        <f>IF('TT-2'!D32&lt;&gt;"",'TT-2'!D32,"")</f>
        <v/>
      </c>
      <c r="P37" s="229" t="str">
        <f t="shared" si="8"/>
        <v/>
      </c>
      <c r="Q37" s="262" t="str">
        <f t="shared" si="9"/>
        <v/>
      </c>
      <c r="R37" s="1" t="str">
        <f t="shared" si="10"/>
        <v/>
      </c>
      <c r="S37" s="1" t="str">
        <f t="shared" si="11"/>
        <v/>
      </c>
      <c r="T37" s="263" t="str">
        <f t="shared" si="12"/>
        <v/>
      </c>
      <c r="U37" s="80" t="str">
        <f t="shared" si="13"/>
        <v/>
      </c>
      <c r="V37" s="1" t="str">
        <f t="shared" si="14"/>
        <v/>
      </c>
      <c r="W37" s="1" t="str">
        <f t="shared" si="15"/>
        <v/>
      </c>
      <c r="X37" s="1" t="str">
        <f t="shared" si="16"/>
        <v/>
      </c>
      <c r="Y37" s="229" t="str">
        <f>IF('ut1'!D32&lt;&gt;"",'ut1'!D32,"")</f>
        <v/>
      </c>
      <c r="Z37" s="1" t="str">
        <f>IF('ut2'!D32&lt;&gt;"",'ut2'!D32,"")</f>
        <v/>
      </c>
      <c r="AA37" s="1" t="str">
        <f t="shared" si="17"/>
        <v/>
      </c>
      <c r="AB37" s="1" t="str">
        <f>IF('TT-1'!F32&lt;&gt;"",'TT-1'!F32,"")</f>
        <v/>
      </c>
      <c r="AC37" s="1" t="str">
        <f>IF('TT-1'!G32&lt;&gt;"",'TT-1'!G32,"")</f>
        <v/>
      </c>
      <c r="AD37" s="1" t="str">
        <f t="shared" si="18"/>
        <v/>
      </c>
      <c r="AE37" s="262" t="str">
        <f t="shared" si="19"/>
        <v/>
      </c>
      <c r="AF37" s="1" t="str">
        <f t="shared" si="0"/>
        <v/>
      </c>
      <c r="AG37" s="1" t="str">
        <f>IF('ut3'!D32&lt;&gt;"",'ut3'!D32,"")</f>
        <v/>
      </c>
      <c r="AH37" s="1" t="str">
        <f>IF('ut4'!D32&lt;&gt;"",'ut4'!D32,"")</f>
        <v/>
      </c>
      <c r="AI37" s="1" t="str">
        <f t="shared" si="20"/>
        <v/>
      </c>
      <c r="AJ37" s="1" t="str">
        <f>IF('TT-2'!F32&lt;&gt;"",'TT-2'!F32,"")</f>
        <v/>
      </c>
      <c r="AK37" s="1" t="str">
        <f>IF('TT-2'!G32&lt;&gt;"",'TT-2'!G32,"")</f>
        <v/>
      </c>
      <c r="AL37" s="1" t="str">
        <f t="shared" si="21"/>
        <v/>
      </c>
      <c r="AM37" s="262" t="str">
        <f t="shared" si="22"/>
        <v/>
      </c>
      <c r="AN37" s="1" t="str">
        <f t="shared" si="23"/>
        <v/>
      </c>
      <c r="AO37" s="1" t="str">
        <f t="shared" si="24"/>
        <v/>
      </c>
      <c r="AP37" s="263" t="str">
        <f t="shared" si="25"/>
        <v/>
      </c>
      <c r="AQ37" s="80" t="str">
        <f t="shared" si="26"/>
        <v/>
      </c>
      <c r="AR37" s="1" t="str">
        <f t="shared" si="27"/>
        <v/>
      </c>
      <c r="AS37" s="1" t="str">
        <f t="shared" si="28"/>
        <v/>
      </c>
      <c r="AT37" s="1" t="str">
        <f t="shared" si="29"/>
        <v/>
      </c>
      <c r="AU37" s="229" t="str">
        <f>IF('ut1'!E32&lt;&gt;"",'ut1'!E32,"")</f>
        <v/>
      </c>
      <c r="AV37" s="1" t="str">
        <f>IF('ut2'!E32&lt;&gt;"",'ut2'!E32,"")</f>
        <v/>
      </c>
      <c r="AW37" s="1" t="str">
        <f t="shared" si="30"/>
        <v/>
      </c>
      <c r="AX37" s="1" t="str">
        <f>IF('TT-1'!I32&lt;&gt;"",'TT-1'!I32,"")</f>
        <v/>
      </c>
      <c r="AY37" s="1" t="str">
        <f>IF('TT-1'!J32&lt;&gt;"",'TT-1'!J32,"")</f>
        <v/>
      </c>
      <c r="AZ37" s="1" t="str">
        <f t="shared" si="31"/>
        <v/>
      </c>
      <c r="BA37" s="262" t="str">
        <f t="shared" si="32"/>
        <v/>
      </c>
      <c r="BB37" s="1" t="str">
        <f t="shared" si="33"/>
        <v/>
      </c>
      <c r="BC37" s="1" t="str">
        <f>IF('ut3'!E32&lt;&gt;"",'ut3'!E32,"")</f>
        <v/>
      </c>
      <c r="BD37" s="1" t="str">
        <f>IF('ut4'!E32&lt;&gt;"",'ut4'!E32,"")</f>
        <v/>
      </c>
      <c r="BE37" s="1" t="str">
        <f t="shared" si="34"/>
        <v/>
      </c>
      <c r="BF37" s="1" t="str">
        <f>IF('TT-2'!I32&lt;&gt;"",'TT-2'!I32,"")</f>
        <v/>
      </c>
      <c r="BG37" s="1" t="str">
        <f>IF('TT-2'!J32&lt;&gt;"",'TT-2'!J32,"")</f>
        <v/>
      </c>
      <c r="BH37" s="1" t="str">
        <f t="shared" si="35"/>
        <v/>
      </c>
      <c r="BI37" s="262" t="str">
        <f t="shared" si="36"/>
        <v/>
      </c>
      <c r="BJ37" s="1" t="str">
        <f t="shared" si="37"/>
        <v/>
      </c>
      <c r="BK37" s="1" t="str">
        <f t="shared" si="38"/>
        <v/>
      </c>
      <c r="BL37" s="263" t="str">
        <f t="shared" si="39"/>
        <v/>
      </c>
      <c r="BM37" s="80" t="str">
        <f t="shared" si="40"/>
        <v/>
      </c>
      <c r="BN37" s="1" t="str">
        <f t="shared" si="41"/>
        <v/>
      </c>
      <c r="BO37" s="1" t="str">
        <f t="shared" si="42"/>
        <v/>
      </c>
      <c r="BP37" s="1" t="str">
        <f t="shared" si="43"/>
        <v/>
      </c>
      <c r="BQ37" s="1" t="str">
        <f>IF('ut1'!F32&lt;&gt;"",'ut1'!F32,"")</f>
        <v/>
      </c>
      <c r="BR37" s="1" t="str">
        <f>IF('ut2'!F32&lt;&gt;"",'ut2'!F32,"")</f>
        <v/>
      </c>
      <c r="BS37" s="1" t="str">
        <f t="shared" si="44"/>
        <v/>
      </c>
      <c r="BT37" s="1" t="str">
        <f>IF('TT-1'!L32&lt;&gt;"",'TT-1'!L32,"")</f>
        <v/>
      </c>
      <c r="BU37" s="1" t="str">
        <f>IF('TT-1'!M32&lt;&gt;"",'TT-1'!M32,"")</f>
        <v/>
      </c>
      <c r="BV37" s="1" t="str">
        <f t="shared" si="45"/>
        <v/>
      </c>
      <c r="BW37" s="262" t="str">
        <f t="shared" si="46"/>
        <v/>
      </c>
      <c r="BX37" s="1" t="str">
        <f t="shared" si="47"/>
        <v/>
      </c>
      <c r="BY37" s="1" t="str">
        <f>IF('ut3'!F32&lt;&gt;"",'ut3'!F32,"")</f>
        <v/>
      </c>
      <c r="BZ37" s="1" t="str">
        <f>IF('ut4'!F32&lt;&gt;"",'ut4'!F32,"")</f>
        <v/>
      </c>
      <c r="CA37" s="1" t="str">
        <f t="shared" si="48"/>
        <v/>
      </c>
      <c r="CB37" s="1" t="str">
        <f>IF('TT-2'!L32&lt;&gt;"",'TT-2'!L32,"")</f>
        <v/>
      </c>
      <c r="CC37" s="1" t="str">
        <f>IF('TT-2'!M32&lt;&gt;"",'TT-2'!M32,"")</f>
        <v/>
      </c>
      <c r="CD37" s="1" t="str">
        <f t="shared" si="49"/>
        <v/>
      </c>
      <c r="CE37" s="262" t="str">
        <f t="shared" si="50"/>
        <v/>
      </c>
      <c r="CF37" s="1" t="str">
        <f t="shared" si="51"/>
        <v/>
      </c>
      <c r="CG37" s="1" t="str">
        <f t="shared" si="52"/>
        <v/>
      </c>
      <c r="CH37" s="263" t="str">
        <f t="shared" si="53"/>
        <v/>
      </c>
      <c r="CI37" s="80" t="str">
        <f t="shared" si="54"/>
        <v/>
      </c>
      <c r="CJ37" s="1" t="str">
        <f t="shared" si="55"/>
        <v/>
      </c>
      <c r="CK37" s="1" t="str">
        <f t="shared" si="56"/>
        <v/>
      </c>
      <c r="CL37" s="1" t="str">
        <f t="shared" si="57"/>
        <v/>
      </c>
      <c r="CM37" s="229" t="str">
        <f>IF('ut1'!G32&lt;&gt;"",'ut1'!G32,"")</f>
        <v/>
      </c>
      <c r="CN37" s="1" t="str">
        <f>IF('ut2'!G32&lt;&gt;"",'ut2'!G32,"")</f>
        <v/>
      </c>
      <c r="CO37" s="1" t="str">
        <f t="shared" si="58"/>
        <v/>
      </c>
      <c r="CP37" s="1" t="str">
        <f>IF('TT-1'!O32&lt;&gt;"",'TT-1'!O32,"")</f>
        <v/>
      </c>
      <c r="CQ37" s="1" t="str">
        <f>IF('TT-1'!P32&lt;&gt;"",'TT-1'!P32,"")</f>
        <v/>
      </c>
      <c r="CR37" s="1" t="str">
        <f t="shared" si="59"/>
        <v/>
      </c>
      <c r="CS37" s="262" t="str">
        <f t="shared" si="60"/>
        <v/>
      </c>
      <c r="CT37" s="1" t="str">
        <f t="shared" si="61"/>
        <v/>
      </c>
      <c r="CU37" s="1" t="str">
        <f>IF('ut3'!G32&lt;&gt;"",'ut3'!G32,"")</f>
        <v/>
      </c>
      <c r="CV37" s="1" t="str">
        <f>IF('ut4'!G32&lt;&gt;"",'ut4'!G32,"")</f>
        <v/>
      </c>
      <c r="CW37" s="1" t="str">
        <f t="shared" si="62"/>
        <v/>
      </c>
      <c r="CX37" s="1" t="str">
        <f>IF('TT-2'!O32&lt;&gt;"",'TT-2'!O32,"")</f>
        <v/>
      </c>
      <c r="CY37" s="1" t="str">
        <f>IF('TT-2'!P32&lt;&gt;"",'TT-2'!P32,"")</f>
        <v/>
      </c>
      <c r="CZ37" s="1" t="str">
        <f t="shared" si="63"/>
        <v/>
      </c>
      <c r="DA37" s="1" t="str">
        <f t="shared" si="64"/>
        <v/>
      </c>
      <c r="DB37" s="1" t="str">
        <f t="shared" si="65"/>
        <v/>
      </c>
      <c r="DC37" s="1" t="str">
        <f t="shared" si="66"/>
        <v/>
      </c>
      <c r="DD37" s="263" t="str">
        <f t="shared" si="67"/>
        <v/>
      </c>
      <c r="DE37" s="80" t="str">
        <f t="shared" si="68"/>
        <v/>
      </c>
      <c r="DF37" s="1" t="str">
        <f t="shared" si="69"/>
        <v/>
      </c>
      <c r="DG37" s="1" t="str">
        <f t="shared" si="70"/>
        <v/>
      </c>
      <c r="DH37" s="1" t="str">
        <f t="shared" si="71"/>
        <v/>
      </c>
      <c r="DI37" s="229" t="str">
        <f>IF('ut1'!H32&lt;&gt;"",'ut1'!H32,"")</f>
        <v/>
      </c>
      <c r="DJ37" s="1" t="str">
        <f>IF('ut2'!H32&lt;&gt;"",'ut2'!H32,"")</f>
        <v/>
      </c>
      <c r="DK37" s="1" t="str">
        <f t="shared" si="72"/>
        <v/>
      </c>
      <c r="DL37" s="1" t="str">
        <f>IF('TT-1'!R32&lt;&gt;"",'TT-1'!R32,"")</f>
        <v/>
      </c>
      <c r="DM37" s="1" t="str">
        <f>IF('TT-1'!S32&lt;&gt;"",'TT-1'!S32,"")</f>
        <v/>
      </c>
      <c r="DN37" s="1" t="str">
        <f t="shared" si="73"/>
        <v/>
      </c>
      <c r="DO37" s="262" t="str">
        <f t="shared" si="74"/>
        <v/>
      </c>
      <c r="DP37" s="1" t="str">
        <f t="shared" si="75"/>
        <v/>
      </c>
      <c r="DQ37" s="1" t="str">
        <f>IF('ut3'!H32&lt;&gt;"",'ut3'!H32,"")</f>
        <v/>
      </c>
      <c r="DR37" s="1" t="str">
        <f>IF('ut4'!H32&lt;&gt;"",'ut4'!H32,"")</f>
        <v/>
      </c>
      <c r="DS37" s="1" t="str">
        <f t="shared" si="76"/>
        <v/>
      </c>
      <c r="DT37" s="1" t="str">
        <f>IF('TT-2'!R32&lt;&gt;"",'TT-2'!R32,"")</f>
        <v/>
      </c>
      <c r="DU37" s="1" t="str">
        <f>IF('TT-2'!S32&lt;&gt;"",'TT-2'!S32,"")</f>
        <v/>
      </c>
      <c r="DV37" s="1" t="str">
        <f t="shared" si="77"/>
        <v/>
      </c>
      <c r="DW37" s="262" t="str">
        <f t="shared" si="78"/>
        <v/>
      </c>
      <c r="DX37" s="1" t="str">
        <f t="shared" si="79"/>
        <v/>
      </c>
      <c r="DY37" s="1" t="str">
        <f t="shared" si="80"/>
        <v/>
      </c>
      <c r="DZ37" s="80" t="str">
        <f t="shared" si="81"/>
        <v/>
      </c>
      <c r="EA37" s="80" t="str">
        <f t="shared" si="82"/>
        <v/>
      </c>
      <c r="EB37" s="1" t="str">
        <f t="shared" si="83"/>
        <v/>
      </c>
      <c r="EC37" s="1" t="str">
        <f t="shared" si="84"/>
        <v/>
      </c>
      <c r="ED37" s="1" t="str">
        <f t="shared" si="85"/>
        <v/>
      </c>
      <c r="EE37" s="1">
        <f t="shared" si="86"/>
        <v>0</v>
      </c>
      <c r="EF37" s="230" t="str">
        <f t="shared" si="87"/>
        <v/>
      </c>
      <c r="EG37" s="1" t="str">
        <f t="shared" si="88"/>
        <v/>
      </c>
      <c r="EH37" s="1" t="str">
        <f t="shared" si="89"/>
        <v/>
      </c>
      <c r="EI37" s="1" t="str">
        <f>biodata!O36</f>
        <v>A</v>
      </c>
      <c r="EJ37" s="1" t="str">
        <f>biodata!T36</f>
        <v>A</v>
      </c>
      <c r="EK37" s="1"/>
      <c r="EL37" s="1"/>
      <c r="EM37" s="1" t="str">
        <f>biodata!P36</f>
        <v>A</v>
      </c>
      <c r="EN37" s="1" t="str">
        <f>biodata!U36</f>
        <v>A</v>
      </c>
      <c r="EO37" s="1" t="str">
        <f>biodata!Q36</f>
        <v>YES</v>
      </c>
      <c r="EP37" s="1" t="str">
        <f>biodata!V36</f>
        <v>YES</v>
      </c>
      <c r="EQ37" s="1" t="str">
        <f>biodata!R36</f>
        <v>A</v>
      </c>
      <c r="ER37" s="1" t="str">
        <f>biodata!W36</f>
        <v>A</v>
      </c>
      <c r="ES37" s="1" t="str">
        <f>biodata!S36</f>
        <v>A1</v>
      </c>
      <c r="ET37" s="1"/>
      <c r="EU37" s="1">
        <f>biodata!M36</f>
        <v>0</v>
      </c>
      <c r="EV37" s="1">
        <f>biodata!N36</f>
        <v>0</v>
      </c>
      <c r="EW37" s="1">
        <f>SKILL!C34</f>
        <v>0</v>
      </c>
      <c r="EX37" s="1">
        <f>SKILL!D34</f>
        <v>0</v>
      </c>
      <c r="EY37" s="1" t="str">
        <f>SKILL!E34</f>
        <v/>
      </c>
      <c r="EZ37" s="231" t="str">
        <f t="shared" si="1"/>
        <v/>
      </c>
      <c r="FA37" s="1">
        <f>SKILL!G34</f>
        <v>0</v>
      </c>
      <c r="FB37" s="1">
        <f>SKILL!H34</f>
        <v>0</v>
      </c>
      <c r="FC37" s="1" t="str">
        <f>SKILL!I34</f>
        <v/>
      </c>
      <c r="FD37" s="231" t="str">
        <f t="shared" si="2"/>
        <v/>
      </c>
      <c r="FE37" s="1" t="str">
        <f>SKILL!K34</f>
        <v/>
      </c>
      <c r="FF37" s="1" t="str">
        <f t="shared" si="90"/>
        <v/>
      </c>
      <c r="FG37" s="1">
        <f>biodata!I36</f>
        <v>0</v>
      </c>
      <c r="FH37" s="1">
        <f>biodata!J36</f>
        <v>0</v>
      </c>
      <c r="FI37" s="1">
        <f>biodata!K36</f>
        <v>0</v>
      </c>
      <c r="FJ37" s="1">
        <f>biodata!L36</f>
        <v>0</v>
      </c>
    </row>
    <row r="38" spans="1:166">
      <c r="A38" s="1">
        <f>biodata!A37</f>
        <v>29</v>
      </c>
      <c r="B38" s="1" t="str">
        <f>IF(biodata!D37&lt;&gt;"",biodata!D37,"")</f>
        <v/>
      </c>
      <c r="C38" s="1" t="str">
        <f>IF('ut1'!C33&lt;&gt;"",'ut1'!C33,"")</f>
        <v/>
      </c>
      <c r="D38" s="1" t="str">
        <f>IF('ut2'!C33&lt;&gt;"",'ut2'!C33,"")</f>
        <v/>
      </c>
      <c r="E38" s="1" t="str">
        <f t="shared" si="3"/>
        <v/>
      </c>
      <c r="F38" s="1" t="str">
        <f>IF('TT-1'!C33&lt;&gt;"",'TT-1'!C33,"")</f>
        <v/>
      </c>
      <c r="G38" s="1" t="str">
        <f>IF('TT-1'!D33&lt;&gt;"",'TT-1'!D33,"")</f>
        <v/>
      </c>
      <c r="H38" s="1" t="str">
        <f t="shared" si="4"/>
        <v/>
      </c>
      <c r="I38" s="262" t="str">
        <f t="shared" si="5"/>
        <v/>
      </c>
      <c r="J38" s="1" t="str">
        <f t="shared" si="6"/>
        <v/>
      </c>
      <c r="K38" s="1" t="str">
        <f>IF('ut3'!C33&lt;&gt;"",'ut3'!C33,"")</f>
        <v/>
      </c>
      <c r="L38" s="1" t="str">
        <f>IF('ut4'!C33&lt;&gt;"",'ut4'!C33,"")</f>
        <v/>
      </c>
      <c r="M38" s="1" t="str">
        <f t="shared" si="7"/>
        <v/>
      </c>
      <c r="N38" s="1" t="str">
        <f>IF('TT-2'!C33&lt;&gt;"",'TT-2'!C33,"")</f>
        <v/>
      </c>
      <c r="O38" s="1" t="str">
        <f>IF('TT-2'!D33&lt;&gt;"",'TT-2'!D33,"")</f>
        <v/>
      </c>
      <c r="P38" s="229" t="str">
        <f t="shared" si="8"/>
        <v/>
      </c>
      <c r="Q38" s="262" t="str">
        <f t="shared" si="9"/>
        <v/>
      </c>
      <c r="R38" s="1" t="str">
        <f t="shared" si="10"/>
        <v/>
      </c>
      <c r="S38" s="1" t="str">
        <f t="shared" si="11"/>
        <v/>
      </c>
      <c r="T38" s="263" t="str">
        <f t="shared" si="12"/>
        <v/>
      </c>
      <c r="U38" s="80" t="str">
        <f t="shared" si="13"/>
        <v/>
      </c>
      <c r="V38" s="1" t="str">
        <f t="shared" si="14"/>
        <v/>
      </c>
      <c r="W38" s="1" t="str">
        <f t="shared" si="15"/>
        <v/>
      </c>
      <c r="X38" s="1" t="str">
        <f t="shared" si="16"/>
        <v/>
      </c>
      <c r="Y38" s="229" t="str">
        <f>IF('ut1'!D33&lt;&gt;"",'ut1'!D33,"")</f>
        <v/>
      </c>
      <c r="Z38" s="1" t="str">
        <f>IF('ut2'!D33&lt;&gt;"",'ut2'!D33,"")</f>
        <v/>
      </c>
      <c r="AA38" s="1" t="str">
        <f t="shared" si="17"/>
        <v/>
      </c>
      <c r="AB38" s="1" t="str">
        <f>IF('TT-1'!F33&lt;&gt;"",'TT-1'!F33,"")</f>
        <v/>
      </c>
      <c r="AC38" s="1" t="str">
        <f>IF('TT-1'!G33&lt;&gt;"",'TT-1'!G33,"")</f>
        <v/>
      </c>
      <c r="AD38" s="1" t="str">
        <f t="shared" si="18"/>
        <v/>
      </c>
      <c r="AE38" s="262" t="str">
        <f t="shared" si="19"/>
        <v/>
      </c>
      <c r="AF38" s="1" t="str">
        <f t="shared" si="0"/>
        <v/>
      </c>
      <c r="AG38" s="1" t="str">
        <f>IF('ut3'!D33&lt;&gt;"",'ut3'!D33,"")</f>
        <v/>
      </c>
      <c r="AH38" s="1" t="str">
        <f>IF('ut4'!D33&lt;&gt;"",'ut4'!D33,"")</f>
        <v/>
      </c>
      <c r="AI38" s="1" t="str">
        <f t="shared" si="20"/>
        <v/>
      </c>
      <c r="AJ38" s="1" t="str">
        <f>IF('TT-2'!F33&lt;&gt;"",'TT-2'!F33,"")</f>
        <v/>
      </c>
      <c r="AK38" s="1" t="str">
        <f>IF('TT-2'!G33&lt;&gt;"",'TT-2'!G33,"")</f>
        <v/>
      </c>
      <c r="AL38" s="1" t="str">
        <f t="shared" si="21"/>
        <v/>
      </c>
      <c r="AM38" s="262" t="str">
        <f t="shared" si="22"/>
        <v/>
      </c>
      <c r="AN38" s="1" t="str">
        <f t="shared" si="23"/>
        <v/>
      </c>
      <c r="AO38" s="1" t="str">
        <f t="shared" si="24"/>
        <v/>
      </c>
      <c r="AP38" s="263" t="str">
        <f t="shared" si="25"/>
        <v/>
      </c>
      <c r="AQ38" s="80" t="str">
        <f t="shared" si="26"/>
        <v/>
      </c>
      <c r="AR38" s="1" t="str">
        <f t="shared" si="27"/>
        <v/>
      </c>
      <c r="AS38" s="1" t="str">
        <f t="shared" si="28"/>
        <v/>
      </c>
      <c r="AT38" s="1" t="str">
        <f t="shared" si="29"/>
        <v/>
      </c>
      <c r="AU38" s="229" t="str">
        <f>IF('ut1'!E33&lt;&gt;"",'ut1'!E33,"")</f>
        <v/>
      </c>
      <c r="AV38" s="1" t="str">
        <f>IF('ut2'!E33&lt;&gt;"",'ut2'!E33,"")</f>
        <v/>
      </c>
      <c r="AW38" s="1" t="str">
        <f t="shared" si="30"/>
        <v/>
      </c>
      <c r="AX38" s="1" t="str">
        <f>IF('TT-1'!I33&lt;&gt;"",'TT-1'!I33,"")</f>
        <v/>
      </c>
      <c r="AY38" s="1" t="str">
        <f>IF('TT-1'!J33&lt;&gt;"",'TT-1'!J33,"")</f>
        <v/>
      </c>
      <c r="AZ38" s="1" t="str">
        <f t="shared" si="31"/>
        <v/>
      </c>
      <c r="BA38" s="262" t="str">
        <f t="shared" si="32"/>
        <v/>
      </c>
      <c r="BB38" s="1" t="str">
        <f t="shared" si="33"/>
        <v/>
      </c>
      <c r="BC38" s="1" t="str">
        <f>IF('ut3'!E33&lt;&gt;"",'ut3'!E33,"")</f>
        <v/>
      </c>
      <c r="BD38" s="1" t="str">
        <f>IF('ut4'!E33&lt;&gt;"",'ut4'!E33,"")</f>
        <v/>
      </c>
      <c r="BE38" s="1" t="str">
        <f t="shared" si="34"/>
        <v/>
      </c>
      <c r="BF38" s="1" t="str">
        <f>IF('TT-2'!I33&lt;&gt;"",'TT-2'!I33,"")</f>
        <v/>
      </c>
      <c r="BG38" s="1" t="str">
        <f>IF('TT-2'!J33&lt;&gt;"",'TT-2'!J33,"")</f>
        <v/>
      </c>
      <c r="BH38" s="1" t="str">
        <f t="shared" si="35"/>
        <v/>
      </c>
      <c r="BI38" s="262" t="str">
        <f t="shared" si="36"/>
        <v/>
      </c>
      <c r="BJ38" s="1" t="str">
        <f t="shared" si="37"/>
        <v/>
      </c>
      <c r="BK38" s="1" t="str">
        <f t="shared" si="38"/>
        <v/>
      </c>
      <c r="BL38" s="263" t="str">
        <f t="shared" si="39"/>
        <v/>
      </c>
      <c r="BM38" s="80" t="str">
        <f t="shared" si="40"/>
        <v/>
      </c>
      <c r="BN38" s="1" t="str">
        <f t="shared" si="41"/>
        <v/>
      </c>
      <c r="BO38" s="1" t="str">
        <f t="shared" si="42"/>
        <v/>
      </c>
      <c r="BP38" s="1" t="str">
        <f t="shared" si="43"/>
        <v/>
      </c>
      <c r="BQ38" s="1" t="str">
        <f>IF('ut1'!F33&lt;&gt;"",'ut1'!F33,"")</f>
        <v/>
      </c>
      <c r="BR38" s="1" t="str">
        <f>IF('ut2'!F33&lt;&gt;"",'ut2'!F33,"")</f>
        <v/>
      </c>
      <c r="BS38" s="1" t="str">
        <f t="shared" si="44"/>
        <v/>
      </c>
      <c r="BT38" s="1" t="str">
        <f>IF('TT-1'!L33&lt;&gt;"",'TT-1'!L33,"")</f>
        <v/>
      </c>
      <c r="BU38" s="1" t="str">
        <f>IF('TT-1'!M33&lt;&gt;"",'TT-1'!M33,"")</f>
        <v/>
      </c>
      <c r="BV38" s="1" t="str">
        <f t="shared" si="45"/>
        <v/>
      </c>
      <c r="BW38" s="262" t="str">
        <f t="shared" si="46"/>
        <v/>
      </c>
      <c r="BX38" s="1" t="str">
        <f t="shared" si="47"/>
        <v/>
      </c>
      <c r="BY38" s="1" t="str">
        <f>IF('ut3'!F33&lt;&gt;"",'ut3'!F33,"")</f>
        <v/>
      </c>
      <c r="BZ38" s="1" t="str">
        <f>IF('ut4'!F33&lt;&gt;"",'ut4'!F33,"")</f>
        <v/>
      </c>
      <c r="CA38" s="1" t="str">
        <f t="shared" si="48"/>
        <v/>
      </c>
      <c r="CB38" s="1" t="str">
        <f>IF('TT-2'!L33&lt;&gt;"",'TT-2'!L33,"")</f>
        <v/>
      </c>
      <c r="CC38" s="1" t="str">
        <f>IF('TT-2'!M33&lt;&gt;"",'TT-2'!M33,"")</f>
        <v/>
      </c>
      <c r="CD38" s="1" t="str">
        <f t="shared" si="49"/>
        <v/>
      </c>
      <c r="CE38" s="262" t="str">
        <f t="shared" si="50"/>
        <v/>
      </c>
      <c r="CF38" s="1" t="str">
        <f t="shared" si="51"/>
        <v/>
      </c>
      <c r="CG38" s="1" t="str">
        <f t="shared" si="52"/>
        <v/>
      </c>
      <c r="CH38" s="263" t="str">
        <f t="shared" si="53"/>
        <v/>
      </c>
      <c r="CI38" s="80" t="str">
        <f t="shared" si="54"/>
        <v/>
      </c>
      <c r="CJ38" s="1" t="str">
        <f t="shared" si="55"/>
        <v/>
      </c>
      <c r="CK38" s="1" t="str">
        <f t="shared" si="56"/>
        <v/>
      </c>
      <c r="CL38" s="1" t="str">
        <f t="shared" si="57"/>
        <v/>
      </c>
      <c r="CM38" s="229" t="str">
        <f>IF('ut1'!G33&lt;&gt;"",'ut1'!G33,"")</f>
        <v/>
      </c>
      <c r="CN38" s="1" t="str">
        <f>IF('ut2'!G33&lt;&gt;"",'ut2'!G33,"")</f>
        <v/>
      </c>
      <c r="CO38" s="1" t="str">
        <f t="shared" si="58"/>
        <v/>
      </c>
      <c r="CP38" s="1" t="str">
        <f>IF('TT-1'!O33&lt;&gt;"",'TT-1'!O33,"")</f>
        <v/>
      </c>
      <c r="CQ38" s="1" t="str">
        <f>IF('TT-1'!P33&lt;&gt;"",'TT-1'!P33,"")</f>
        <v/>
      </c>
      <c r="CR38" s="1" t="str">
        <f t="shared" si="59"/>
        <v/>
      </c>
      <c r="CS38" s="262" t="str">
        <f t="shared" si="60"/>
        <v/>
      </c>
      <c r="CT38" s="1" t="str">
        <f t="shared" si="61"/>
        <v/>
      </c>
      <c r="CU38" s="1" t="str">
        <f>IF('ut3'!G33&lt;&gt;"",'ut3'!G33,"")</f>
        <v/>
      </c>
      <c r="CV38" s="1" t="str">
        <f>IF('ut4'!G33&lt;&gt;"",'ut4'!G33,"")</f>
        <v/>
      </c>
      <c r="CW38" s="1" t="str">
        <f t="shared" si="62"/>
        <v/>
      </c>
      <c r="CX38" s="1" t="str">
        <f>IF('TT-2'!O33&lt;&gt;"",'TT-2'!O33,"")</f>
        <v/>
      </c>
      <c r="CY38" s="1" t="str">
        <f>IF('TT-2'!P33&lt;&gt;"",'TT-2'!P33,"")</f>
        <v/>
      </c>
      <c r="CZ38" s="1" t="str">
        <f t="shared" si="63"/>
        <v/>
      </c>
      <c r="DA38" s="1" t="str">
        <f t="shared" si="64"/>
        <v/>
      </c>
      <c r="DB38" s="1" t="str">
        <f t="shared" si="65"/>
        <v/>
      </c>
      <c r="DC38" s="1" t="str">
        <f t="shared" si="66"/>
        <v/>
      </c>
      <c r="DD38" s="263" t="str">
        <f t="shared" si="67"/>
        <v/>
      </c>
      <c r="DE38" s="80" t="str">
        <f t="shared" si="68"/>
        <v/>
      </c>
      <c r="DF38" s="1" t="str">
        <f t="shared" si="69"/>
        <v/>
      </c>
      <c r="DG38" s="1" t="str">
        <f t="shared" si="70"/>
        <v/>
      </c>
      <c r="DH38" s="1" t="str">
        <f t="shared" si="71"/>
        <v/>
      </c>
      <c r="DI38" s="229" t="str">
        <f>IF('ut1'!H33&lt;&gt;"",'ut1'!H33,"")</f>
        <v/>
      </c>
      <c r="DJ38" s="1" t="str">
        <f>IF('ut2'!H33&lt;&gt;"",'ut2'!H33,"")</f>
        <v/>
      </c>
      <c r="DK38" s="1" t="str">
        <f t="shared" si="72"/>
        <v/>
      </c>
      <c r="DL38" s="1" t="str">
        <f>IF('TT-1'!R33&lt;&gt;"",'TT-1'!R33,"")</f>
        <v/>
      </c>
      <c r="DM38" s="1" t="str">
        <f>IF('TT-1'!S33&lt;&gt;"",'TT-1'!S33,"")</f>
        <v/>
      </c>
      <c r="DN38" s="1" t="str">
        <f t="shared" si="73"/>
        <v/>
      </c>
      <c r="DO38" s="262" t="str">
        <f t="shared" si="74"/>
        <v/>
      </c>
      <c r="DP38" s="1" t="str">
        <f t="shared" si="75"/>
        <v/>
      </c>
      <c r="DQ38" s="1" t="str">
        <f>IF('ut3'!H33&lt;&gt;"",'ut3'!H33,"")</f>
        <v/>
      </c>
      <c r="DR38" s="1" t="str">
        <f>IF('ut4'!H33&lt;&gt;"",'ut4'!H33,"")</f>
        <v/>
      </c>
      <c r="DS38" s="1" t="str">
        <f t="shared" si="76"/>
        <v/>
      </c>
      <c r="DT38" s="1" t="str">
        <f>IF('TT-2'!R33&lt;&gt;"",'TT-2'!R33,"")</f>
        <v/>
      </c>
      <c r="DU38" s="1" t="str">
        <f>IF('TT-2'!S33&lt;&gt;"",'TT-2'!S33,"")</f>
        <v/>
      </c>
      <c r="DV38" s="1" t="str">
        <f t="shared" si="77"/>
        <v/>
      </c>
      <c r="DW38" s="262" t="str">
        <f t="shared" si="78"/>
        <v/>
      </c>
      <c r="DX38" s="1" t="str">
        <f t="shared" si="79"/>
        <v/>
      </c>
      <c r="DY38" s="1" t="str">
        <f t="shared" si="80"/>
        <v/>
      </c>
      <c r="DZ38" s="80" t="str">
        <f t="shared" si="81"/>
        <v/>
      </c>
      <c r="EA38" s="80" t="str">
        <f t="shared" si="82"/>
        <v/>
      </c>
      <c r="EB38" s="1" t="str">
        <f t="shared" si="83"/>
        <v/>
      </c>
      <c r="EC38" s="1" t="str">
        <f t="shared" si="84"/>
        <v/>
      </c>
      <c r="ED38" s="1" t="str">
        <f t="shared" si="85"/>
        <v/>
      </c>
      <c r="EE38" s="1">
        <f t="shared" si="86"/>
        <v>0</v>
      </c>
      <c r="EF38" s="230" t="str">
        <f t="shared" si="87"/>
        <v/>
      </c>
      <c r="EG38" s="1" t="str">
        <f t="shared" si="88"/>
        <v/>
      </c>
      <c r="EH38" s="1" t="str">
        <f t="shared" si="89"/>
        <v/>
      </c>
      <c r="EI38" s="1">
        <f>biodata!O37</f>
        <v>0</v>
      </c>
      <c r="EJ38" s="1">
        <f>biodata!T37</f>
        <v>0</v>
      </c>
      <c r="EK38" s="1"/>
      <c r="EL38" s="1"/>
      <c r="EM38" s="1">
        <f>biodata!P37</f>
        <v>0</v>
      </c>
      <c r="EN38" s="1">
        <f>biodata!U37</f>
        <v>0</v>
      </c>
      <c r="EO38" s="1">
        <f>biodata!Q37</f>
        <v>0</v>
      </c>
      <c r="EP38" s="1">
        <f>biodata!V37</f>
        <v>0</v>
      </c>
      <c r="EQ38" s="1">
        <f>biodata!R37</f>
        <v>0</v>
      </c>
      <c r="ER38" s="1">
        <f>biodata!W37</f>
        <v>0</v>
      </c>
      <c r="ES38" s="1">
        <f>biodata!S37</f>
        <v>0</v>
      </c>
      <c r="ET38" s="1"/>
      <c r="EU38" s="1">
        <f>biodata!M37</f>
        <v>0</v>
      </c>
      <c r="EV38" s="1">
        <f>biodata!N37</f>
        <v>0</v>
      </c>
      <c r="EW38" s="1">
        <f>SKILL!C35</f>
        <v>0</v>
      </c>
      <c r="EX38" s="1">
        <f>SKILL!D35</f>
        <v>0</v>
      </c>
      <c r="EY38" s="1" t="str">
        <f>SKILL!E35</f>
        <v/>
      </c>
      <c r="EZ38" s="231" t="str">
        <f t="shared" si="1"/>
        <v/>
      </c>
      <c r="FA38" s="1">
        <f>SKILL!G35</f>
        <v>0</v>
      </c>
      <c r="FB38" s="1">
        <f>SKILL!H35</f>
        <v>0</v>
      </c>
      <c r="FC38" s="1" t="str">
        <f>SKILL!I35</f>
        <v/>
      </c>
      <c r="FD38" s="231" t="str">
        <f t="shared" si="2"/>
        <v/>
      </c>
      <c r="FE38" s="1" t="str">
        <f>SKILL!K35</f>
        <v/>
      </c>
      <c r="FF38" s="1" t="str">
        <f t="shared" si="90"/>
        <v/>
      </c>
      <c r="FG38" s="1">
        <f>biodata!I37</f>
        <v>0</v>
      </c>
      <c r="FH38" s="1">
        <f>biodata!J37</f>
        <v>0</v>
      </c>
      <c r="FI38" s="1">
        <f>biodata!K37</f>
        <v>0</v>
      </c>
      <c r="FJ38" s="1">
        <f>biodata!L37</f>
        <v>0</v>
      </c>
    </row>
    <row r="39" spans="1:166">
      <c r="A39" s="1">
        <f>biodata!A38</f>
        <v>30</v>
      </c>
      <c r="B39" s="1" t="str">
        <f>IF(biodata!D38&lt;&gt;"",biodata!D38,"")</f>
        <v/>
      </c>
      <c r="C39" s="1" t="str">
        <f>IF('ut1'!C34&lt;&gt;"",'ut1'!C34,"")</f>
        <v/>
      </c>
      <c r="D39" s="1" t="str">
        <f>IF('ut2'!C34&lt;&gt;"",'ut2'!C34,"")</f>
        <v/>
      </c>
      <c r="E39" s="1" t="str">
        <f t="shared" si="3"/>
        <v/>
      </c>
      <c r="F39" s="1" t="str">
        <f>IF('TT-1'!C34&lt;&gt;"",'TT-1'!C34,"")</f>
        <v/>
      </c>
      <c r="G39" s="1" t="str">
        <f>IF('TT-1'!D34&lt;&gt;"",'TT-1'!D34,"")</f>
        <v/>
      </c>
      <c r="H39" s="1" t="str">
        <f t="shared" si="4"/>
        <v/>
      </c>
      <c r="I39" s="262" t="str">
        <f t="shared" si="5"/>
        <v/>
      </c>
      <c r="J39" s="1" t="str">
        <f t="shared" si="6"/>
        <v/>
      </c>
      <c r="K39" s="1" t="str">
        <f>IF('ut3'!C34&lt;&gt;"",'ut3'!C34,"")</f>
        <v/>
      </c>
      <c r="L39" s="1" t="str">
        <f>IF('ut4'!C34&lt;&gt;"",'ut4'!C34,"")</f>
        <v/>
      </c>
      <c r="M39" s="1" t="str">
        <f t="shared" si="7"/>
        <v/>
      </c>
      <c r="N39" s="1" t="str">
        <f>IF('TT-2'!C34&lt;&gt;"",'TT-2'!C34,"")</f>
        <v/>
      </c>
      <c r="O39" s="1" t="str">
        <f>IF('TT-2'!D34&lt;&gt;"",'TT-2'!D34,"")</f>
        <v/>
      </c>
      <c r="P39" s="229" t="str">
        <f t="shared" si="8"/>
        <v/>
      </c>
      <c r="Q39" s="262" t="str">
        <f t="shared" si="9"/>
        <v/>
      </c>
      <c r="R39" s="1" t="str">
        <f t="shared" si="10"/>
        <v/>
      </c>
      <c r="S39" s="1" t="str">
        <f t="shared" si="11"/>
        <v/>
      </c>
      <c r="T39" s="263" t="str">
        <f t="shared" si="12"/>
        <v/>
      </c>
      <c r="U39" s="80" t="str">
        <f t="shared" si="13"/>
        <v/>
      </c>
      <c r="V39" s="1" t="str">
        <f t="shared" si="14"/>
        <v/>
      </c>
      <c r="W39" s="1" t="str">
        <f t="shared" si="15"/>
        <v/>
      </c>
      <c r="X39" s="1" t="str">
        <f t="shared" si="16"/>
        <v/>
      </c>
      <c r="Y39" s="229" t="str">
        <f>IF('ut1'!D34&lt;&gt;"",'ut1'!D34,"")</f>
        <v/>
      </c>
      <c r="Z39" s="1" t="str">
        <f>IF('ut2'!D34&lt;&gt;"",'ut2'!D34,"")</f>
        <v/>
      </c>
      <c r="AA39" s="1" t="str">
        <f t="shared" si="17"/>
        <v/>
      </c>
      <c r="AB39" s="1" t="str">
        <f>IF('TT-1'!F34&lt;&gt;"",'TT-1'!F34,"")</f>
        <v/>
      </c>
      <c r="AC39" s="1" t="str">
        <f>IF('TT-1'!G34&lt;&gt;"",'TT-1'!G34,"")</f>
        <v/>
      </c>
      <c r="AD39" s="1" t="str">
        <f t="shared" si="18"/>
        <v/>
      </c>
      <c r="AE39" s="262" t="str">
        <f t="shared" si="19"/>
        <v/>
      </c>
      <c r="AF39" s="1" t="str">
        <f t="shared" si="0"/>
        <v/>
      </c>
      <c r="AG39" s="1" t="str">
        <f>IF('ut3'!D34&lt;&gt;"",'ut3'!D34,"")</f>
        <v/>
      </c>
      <c r="AH39" s="1" t="str">
        <f>IF('ut4'!D34&lt;&gt;"",'ut4'!D34,"")</f>
        <v/>
      </c>
      <c r="AI39" s="1" t="str">
        <f t="shared" si="20"/>
        <v/>
      </c>
      <c r="AJ39" s="1" t="str">
        <f>IF('TT-2'!F34&lt;&gt;"",'TT-2'!F34,"")</f>
        <v/>
      </c>
      <c r="AK39" s="1" t="str">
        <f>IF('TT-2'!G34&lt;&gt;"",'TT-2'!G34,"")</f>
        <v/>
      </c>
      <c r="AL39" s="1" t="str">
        <f t="shared" si="21"/>
        <v/>
      </c>
      <c r="AM39" s="262" t="str">
        <f t="shared" si="22"/>
        <v/>
      </c>
      <c r="AN39" s="1" t="str">
        <f t="shared" si="23"/>
        <v/>
      </c>
      <c r="AO39" s="1" t="str">
        <f t="shared" si="24"/>
        <v/>
      </c>
      <c r="AP39" s="263" t="str">
        <f t="shared" si="25"/>
        <v/>
      </c>
      <c r="AQ39" s="80" t="str">
        <f t="shared" si="26"/>
        <v/>
      </c>
      <c r="AR39" s="1" t="str">
        <f t="shared" si="27"/>
        <v/>
      </c>
      <c r="AS39" s="1" t="str">
        <f t="shared" si="28"/>
        <v/>
      </c>
      <c r="AT39" s="1" t="str">
        <f t="shared" si="29"/>
        <v/>
      </c>
      <c r="AU39" s="229" t="str">
        <f>IF('ut1'!E34&lt;&gt;"",'ut1'!E34,"")</f>
        <v/>
      </c>
      <c r="AV39" s="1" t="str">
        <f>IF('ut2'!E34&lt;&gt;"",'ut2'!E34,"")</f>
        <v/>
      </c>
      <c r="AW39" s="1" t="str">
        <f t="shared" si="30"/>
        <v/>
      </c>
      <c r="AX39" s="1" t="str">
        <f>IF('TT-1'!I34&lt;&gt;"",'TT-1'!I34,"")</f>
        <v/>
      </c>
      <c r="AY39" s="1" t="str">
        <f>IF('TT-1'!J34&lt;&gt;"",'TT-1'!J34,"")</f>
        <v/>
      </c>
      <c r="AZ39" s="1" t="str">
        <f t="shared" si="31"/>
        <v/>
      </c>
      <c r="BA39" s="262" t="str">
        <f t="shared" si="32"/>
        <v/>
      </c>
      <c r="BB39" s="1" t="str">
        <f t="shared" si="33"/>
        <v/>
      </c>
      <c r="BC39" s="1" t="str">
        <f>IF('ut3'!E34&lt;&gt;"",'ut3'!E34,"")</f>
        <v/>
      </c>
      <c r="BD39" s="1" t="str">
        <f>IF('ut4'!E34&lt;&gt;"",'ut4'!E34,"")</f>
        <v/>
      </c>
      <c r="BE39" s="1" t="str">
        <f t="shared" si="34"/>
        <v/>
      </c>
      <c r="BF39" s="1" t="str">
        <f>IF('TT-2'!I34&lt;&gt;"",'TT-2'!I34,"")</f>
        <v/>
      </c>
      <c r="BG39" s="1" t="str">
        <f>IF('TT-2'!J34&lt;&gt;"",'TT-2'!J34,"")</f>
        <v/>
      </c>
      <c r="BH39" s="1" t="str">
        <f t="shared" si="35"/>
        <v/>
      </c>
      <c r="BI39" s="262" t="str">
        <f t="shared" si="36"/>
        <v/>
      </c>
      <c r="BJ39" s="1" t="str">
        <f t="shared" si="37"/>
        <v/>
      </c>
      <c r="BK39" s="1" t="str">
        <f t="shared" si="38"/>
        <v/>
      </c>
      <c r="BL39" s="263" t="str">
        <f t="shared" si="39"/>
        <v/>
      </c>
      <c r="BM39" s="80" t="str">
        <f t="shared" si="40"/>
        <v/>
      </c>
      <c r="BN39" s="1" t="str">
        <f t="shared" si="41"/>
        <v/>
      </c>
      <c r="BO39" s="1" t="str">
        <f t="shared" si="42"/>
        <v/>
      </c>
      <c r="BP39" s="1" t="str">
        <f t="shared" si="43"/>
        <v/>
      </c>
      <c r="BQ39" s="1" t="str">
        <f>IF('ut1'!F34&lt;&gt;"",'ut1'!F34,"")</f>
        <v/>
      </c>
      <c r="BR39" s="1" t="str">
        <f>IF('ut2'!F34&lt;&gt;"",'ut2'!F34,"")</f>
        <v/>
      </c>
      <c r="BS39" s="1" t="str">
        <f t="shared" si="44"/>
        <v/>
      </c>
      <c r="BT39" s="1" t="str">
        <f>IF('TT-1'!L34&lt;&gt;"",'TT-1'!L34,"")</f>
        <v/>
      </c>
      <c r="BU39" s="1" t="str">
        <f>IF('TT-1'!M34&lt;&gt;"",'TT-1'!M34,"")</f>
        <v/>
      </c>
      <c r="BV39" s="1" t="str">
        <f t="shared" si="45"/>
        <v/>
      </c>
      <c r="BW39" s="262" t="str">
        <f t="shared" si="46"/>
        <v/>
      </c>
      <c r="BX39" s="1" t="str">
        <f t="shared" si="47"/>
        <v/>
      </c>
      <c r="BY39" s="1" t="str">
        <f>IF('ut3'!F34&lt;&gt;"",'ut3'!F34,"")</f>
        <v/>
      </c>
      <c r="BZ39" s="1" t="str">
        <f>IF('ut4'!F34&lt;&gt;"",'ut4'!F34,"")</f>
        <v/>
      </c>
      <c r="CA39" s="1" t="str">
        <f t="shared" si="48"/>
        <v/>
      </c>
      <c r="CB39" s="1" t="str">
        <f>IF('TT-2'!L34&lt;&gt;"",'TT-2'!L34,"")</f>
        <v/>
      </c>
      <c r="CC39" s="1" t="str">
        <f>IF('TT-2'!M34&lt;&gt;"",'TT-2'!M34,"")</f>
        <v/>
      </c>
      <c r="CD39" s="1" t="str">
        <f t="shared" si="49"/>
        <v/>
      </c>
      <c r="CE39" s="262" t="str">
        <f t="shared" si="50"/>
        <v/>
      </c>
      <c r="CF39" s="1" t="str">
        <f t="shared" si="51"/>
        <v/>
      </c>
      <c r="CG39" s="1" t="str">
        <f t="shared" si="52"/>
        <v/>
      </c>
      <c r="CH39" s="263" t="str">
        <f t="shared" si="53"/>
        <v/>
      </c>
      <c r="CI39" s="80" t="str">
        <f t="shared" si="54"/>
        <v/>
      </c>
      <c r="CJ39" s="1" t="str">
        <f t="shared" si="55"/>
        <v/>
      </c>
      <c r="CK39" s="1" t="str">
        <f t="shared" si="56"/>
        <v/>
      </c>
      <c r="CL39" s="1" t="str">
        <f t="shared" si="57"/>
        <v/>
      </c>
      <c r="CM39" s="229" t="str">
        <f>IF('ut1'!G34&lt;&gt;"",'ut1'!G34,"")</f>
        <v/>
      </c>
      <c r="CN39" s="1" t="str">
        <f>IF('ut2'!G34&lt;&gt;"",'ut2'!G34,"")</f>
        <v/>
      </c>
      <c r="CO39" s="1" t="str">
        <f t="shared" si="58"/>
        <v/>
      </c>
      <c r="CP39" s="1" t="str">
        <f>IF('TT-1'!O34&lt;&gt;"",'TT-1'!O34,"")</f>
        <v/>
      </c>
      <c r="CQ39" s="1" t="str">
        <f>IF('TT-1'!P34&lt;&gt;"",'TT-1'!P34,"")</f>
        <v/>
      </c>
      <c r="CR39" s="1" t="str">
        <f t="shared" si="59"/>
        <v/>
      </c>
      <c r="CS39" s="262" t="str">
        <f t="shared" si="60"/>
        <v/>
      </c>
      <c r="CT39" s="1" t="str">
        <f t="shared" si="61"/>
        <v/>
      </c>
      <c r="CU39" s="1" t="str">
        <f>IF('ut3'!G34&lt;&gt;"",'ut3'!G34,"")</f>
        <v/>
      </c>
      <c r="CV39" s="1" t="str">
        <f>IF('ut4'!G34&lt;&gt;"",'ut4'!G34,"")</f>
        <v/>
      </c>
      <c r="CW39" s="1" t="str">
        <f t="shared" si="62"/>
        <v/>
      </c>
      <c r="CX39" s="1" t="str">
        <f>IF('TT-2'!O34&lt;&gt;"",'TT-2'!O34,"")</f>
        <v/>
      </c>
      <c r="CY39" s="1" t="str">
        <f>IF('TT-2'!P34&lt;&gt;"",'TT-2'!P34,"")</f>
        <v/>
      </c>
      <c r="CZ39" s="1" t="str">
        <f t="shared" si="63"/>
        <v/>
      </c>
      <c r="DA39" s="1" t="str">
        <f t="shared" si="64"/>
        <v/>
      </c>
      <c r="DB39" s="1" t="str">
        <f t="shared" si="65"/>
        <v/>
      </c>
      <c r="DC39" s="1" t="str">
        <f t="shared" si="66"/>
        <v/>
      </c>
      <c r="DD39" s="263" t="str">
        <f t="shared" si="67"/>
        <v/>
      </c>
      <c r="DE39" s="80" t="str">
        <f t="shared" si="68"/>
        <v/>
      </c>
      <c r="DF39" s="1" t="str">
        <f t="shared" si="69"/>
        <v/>
      </c>
      <c r="DG39" s="1" t="str">
        <f t="shared" si="70"/>
        <v/>
      </c>
      <c r="DH39" s="1" t="str">
        <f t="shared" si="71"/>
        <v/>
      </c>
      <c r="DI39" s="229" t="str">
        <f>IF('ut1'!H34&lt;&gt;"",'ut1'!H34,"")</f>
        <v/>
      </c>
      <c r="DJ39" s="1" t="str">
        <f>IF('ut2'!H34&lt;&gt;"",'ut2'!H34,"")</f>
        <v/>
      </c>
      <c r="DK39" s="1" t="str">
        <f t="shared" si="72"/>
        <v/>
      </c>
      <c r="DL39" s="1" t="str">
        <f>IF('TT-1'!R34&lt;&gt;"",'TT-1'!R34,"")</f>
        <v/>
      </c>
      <c r="DM39" s="1" t="str">
        <f>IF('TT-1'!S34&lt;&gt;"",'TT-1'!S34,"")</f>
        <v/>
      </c>
      <c r="DN39" s="1" t="str">
        <f t="shared" si="73"/>
        <v/>
      </c>
      <c r="DO39" s="262" t="str">
        <f t="shared" si="74"/>
        <v/>
      </c>
      <c r="DP39" s="1" t="str">
        <f t="shared" si="75"/>
        <v/>
      </c>
      <c r="DQ39" s="1" t="str">
        <f>IF('ut3'!H34&lt;&gt;"",'ut3'!H34,"")</f>
        <v/>
      </c>
      <c r="DR39" s="1" t="str">
        <f>IF('ut4'!H34&lt;&gt;"",'ut4'!H34,"")</f>
        <v/>
      </c>
      <c r="DS39" s="1" t="str">
        <f t="shared" si="76"/>
        <v/>
      </c>
      <c r="DT39" s="1" t="str">
        <f>IF('TT-2'!R34&lt;&gt;"",'TT-2'!R34,"")</f>
        <v/>
      </c>
      <c r="DU39" s="1" t="str">
        <f>IF('TT-2'!S34&lt;&gt;"",'TT-2'!S34,"")</f>
        <v/>
      </c>
      <c r="DV39" s="1" t="str">
        <f t="shared" si="77"/>
        <v/>
      </c>
      <c r="DW39" s="262" t="str">
        <f t="shared" si="78"/>
        <v/>
      </c>
      <c r="DX39" s="1" t="str">
        <f t="shared" si="79"/>
        <v/>
      </c>
      <c r="DY39" s="1" t="str">
        <f t="shared" si="80"/>
        <v/>
      </c>
      <c r="DZ39" s="80" t="str">
        <f t="shared" si="81"/>
        <v/>
      </c>
      <c r="EA39" s="80" t="str">
        <f t="shared" si="82"/>
        <v/>
      </c>
      <c r="EB39" s="1" t="str">
        <f t="shared" si="83"/>
        <v/>
      </c>
      <c r="EC39" s="1" t="str">
        <f t="shared" si="84"/>
        <v/>
      </c>
      <c r="ED39" s="1" t="str">
        <f t="shared" si="85"/>
        <v/>
      </c>
      <c r="EE39" s="1">
        <f t="shared" si="86"/>
        <v>0</v>
      </c>
      <c r="EF39" s="230" t="str">
        <f t="shared" si="87"/>
        <v/>
      </c>
      <c r="EG39" s="1" t="str">
        <f t="shared" si="88"/>
        <v/>
      </c>
      <c r="EH39" s="1" t="str">
        <f t="shared" si="89"/>
        <v/>
      </c>
      <c r="EI39" s="1">
        <f>biodata!O38</f>
        <v>0</v>
      </c>
      <c r="EJ39" s="1">
        <f>biodata!T38</f>
        <v>0</v>
      </c>
      <c r="EK39" s="1"/>
      <c r="EL39" s="1"/>
      <c r="EM39" s="1">
        <f>biodata!P38</f>
        <v>0</v>
      </c>
      <c r="EN39" s="1">
        <f>biodata!U38</f>
        <v>0</v>
      </c>
      <c r="EO39" s="1">
        <f>biodata!Q38</f>
        <v>0</v>
      </c>
      <c r="EP39" s="1">
        <f>biodata!V38</f>
        <v>0</v>
      </c>
      <c r="EQ39" s="1">
        <f>biodata!R38</f>
        <v>0</v>
      </c>
      <c r="ER39" s="1">
        <f>biodata!W38</f>
        <v>0</v>
      </c>
      <c r="ES39" s="1">
        <f>biodata!S38</f>
        <v>0</v>
      </c>
      <c r="ET39" s="1"/>
      <c r="EU39" s="1">
        <f>biodata!M38</f>
        <v>0</v>
      </c>
      <c r="EV39" s="1">
        <f>biodata!N38</f>
        <v>0</v>
      </c>
      <c r="EW39" s="1">
        <f>SKILL!C36</f>
        <v>0</v>
      </c>
      <c r="EX39" s="1">
        <f>SKILL!D36</f>
        <v>0</v>
      </c>
      <c r="EY39" s="1" t="str">
        <f>SKILL!E36</f>
        <v/>
      </c>
      <c r="EZ39" s="231" t="str">
        <f t="shared" si="1"/>
        <v/>
      </c>
      <c r="FA39" s="1">
        <f>SKILL!G36</f>
        <v>0</v>
      </c>
      <c r="FB39" s="1">
        <f>SKILL!H36</f>
        <v>0</v>
      </c>
      <c r="FC39" s="1" t="str">
        <f>SKILL!I36</f>
        <v/>
      </c>
      <c r="FD39" s="231" t="str">
        <f t="shared" si="2"/>
        <v/>
      </c>
      <c r="FE39" s="1" t="str">
        <f>SKILL!K36</f>
        <v/>
      </c>
      <c r="FF39" s="1" t="str">
        <f t="shared" si="90"/>
        <v/>
      </c>
      <c r="FG39" s="1">
        <f>biodata!I38</f>
        <v>0</v>
      </c>
      <c r="FH39" s="1">
        <f>biodata!J38</f>
        <v>0</v>
      </c>
      <c r="FI39" s="1">
        <f>biodata!K38</f>
        <v>0</v>
      </c>
      <c r="FJ39" s="1">
        <f>biodata!L38</f>
        <v>0</v>
      </c>
    </row>
    <row r="40" spans="1:166">
      <c r="A40" s="1">
        <f>biodata!A39</f>
        <v>31</v>
      </c>
      <c r="B40" s="1" t="str">
        <f>IF(biodata!D39&lt;&gt;"",biodata!D39,"")</f>
        <v/>
      </c>
      <c r="C40" s="1" t="str">
        <f>IF('ut1'!C35&lt;&gt;"",'ut1'!C35,"")</f>
        <v/>
      </c>
      <c r="D40" s="1" t="str">
        <f>IF('ut2'!C35&lt;&gt;"",'ut2'!C35,"")</f>
        <v/>
      </c>
      <c r="E40" s="1" t="str">
        <f t="shared" si="3"/>
        <v/>
      </c>
      <c r="F40" s="1" t="str">
        <f>IF('TT-1'!C35&lt;&gt;"",'TT-1'!C35,"")</f>
        <v/>
      </c>
      <c r="G40" s="1" t="str">
        <f>IF('TT-1'!D35&lt;&gt;"",'TT-1'!D35,"")</f>
        <v/>
      </c>
      <c r="H40" s="1" t="str">
        <f t="shared" si="4"/>
        <v/>
      </c>
      <c r="I40" s="262" t="str">
        <f t="shared" si="5"/>
        <v/>
      </c>
      <c r="J40" s="1" t="str">
        <f t="shared" si="6"/>
        <v/>
      </c>
      <c r="K40" s="1" t="str">
        <f>IF('ut3'!C35&lt;&gt;"",'ut3'!C35,"")</f>
        <v/>
      </c>
      <c r="L40" s="1" t="str">
        <f>IF('ut4'!C35&lt;&gt;"",'ut4'!C35,"")</f>
        <v/>
      </c>
      <c r="M40" s="1" t="str">
        <f t="shared" si="7"/>
        <v/>
      </c>
      <c r="N40" s="1" t="str">
        <f>IF('TT-2'!C35&lt;&gt;"",'TT-2'!C35,"")</f>
        <v/>
      </c>
      <c r="O40" s="1" t="str">
        <f>IF('TT-2'!D35&lt;&gt;"",'TT-2'!D35,"")</f>
        <v/>
      </c>
      <c r="P40" s="229" t="str">
        <f t="shared" si="8"/>
        <v/>
      </c>
      <c r="Q40" s="262" t="str">
        <f t="shared" si="9"/>
        <v/>
      </c>
      <c r="R40" s="1" t="str">
        <f t="shared" si="10"/>
        <v/>
      </c>
      <c r="S40" s="1" t="str">
        <f t="shared" si="11"/>
        <v/>
      </c>
      <c r="T40" s="263" t="str">
        <f t="shared" si="12"/>
        <v/>
      </c>
      <c r="U40" s="80" t="str">
        <f t="shared" si="13"/>
        <v/>
      </c>
      <c r="V40" s="1" t="str">
        <f t="shared" si="14"/>
        <v/>
      </c>
      <c r="W40" s="1" t="str">
        <f t="shared" si="15"/>
        <v/>
      </c>
      <c r="X40" s="1" t="str">
        <f t="shared" si="16"/>
        <v/>
      </c>
      <c r="Y40" s="229" t="str">
        <f>IF('ut1'!D35&lt;&gt;"",'ut1'!D35,"")</f>
        <v/>
      </c>
      <c r="Z40" s="1" t="str">
        <f>IF('ut2'!D35&lt;&gt;"",'ut2'!D35,"")</f>
        <v/>
      </c>
      <c r="AA40" s="1" t="str">
        <f t="shared" si="17"/>
        <v/>
      </c>
      <c r="AB40" s="1" t="str">
        <f>IF('TT-1'!F35&lt;&gt;"",'TT-1'!F35,"")</f>
        <v/>
      </c>
      <c r="AC40" s="1" t="str">
        <f>IF('TT-1'!G35&lt;&gt;"",'TT-1'!G35,"")</f>
        <v/>
      </c>
      <c r="AD40" s="1" t="str">
        <f t="shared" si="18"/>
        <v/>
      </c>
      <c r="AE40" s="262" t="str">
        <f t="shared" si="19"/>
        <v/>
      </c>
      <c r="AF40" s="1" t="str">
        <f t="shared" si="0"/>
        <v/>
      </c>
      <c r="AG40" s="1" t="str">
        <f>IF('ut3'!D35&lt;&gt;"",'ut3'!D35,"")</f>
        <v/>
      </c>
      <c r="AH40" s="1" t="str">
        <f>IF('ut4'!D35&lt;&gt;"",'ut4'!D35,"")</f>
        <v/>
      </c>
      <c r="AI40" s="1" t="str">
        <f t="shared" si="20"/>
        <v/>
      </c>
      <c r="AJ40" s="1" t="str">
        <f>IF('TT-2'!F35&lt;&gt;"",'TT-2'!F35,"")</f>
        <v/>
      </c>
      <c r="AK40" s="1" t="str">
        <f>IF('TT-2'!G35&lt;&gt;"",'TT-2'!G35,"")</f>
        <v/>
      </c>
      <c r="AL40" s="1" t="str">
        <f t="shared" si="21"/>
        <v/>
      </c>
      <c r="AM40" s="262" t="str">
        <f t="shared" si="22"/>
        <v/>
      </c>
      <c r="AN40" s="1" t="str">
        <f t="shared" si="23"/>
        <v/>
      </c>
      <c r="AO40" s="1" t="str">
        <f t="shared" si="24"/>
        <v/>
      </c>
      <c r="AP40" s="263" t="str">
        <f t="shared" si="25"/>
        <v/>
      </c>
      <c r="AQ40" s="80" t="str">
        <f t="shared" si="26"/>
        <v/>
      </c>
      <c r="AR40" s="1" t="str">
        <f t="shared" si="27"/>
        <v/>
      </c>
      <c r="AS40" s="1" t="str">
        <f t="shared" si="28"/>
        <v/>
      </c>
      <c r="AT40" s="1" t="str">
        <f t="shared" si="29"/>
        <v/>
      </c>
      <c r="AU40" s="229" t="str">
        <f>IF('ut1'!E35&lt;&gt;"",'ut1'!E35,"")</f>
        <v/>
      </c>
      <c r="AV40" s="1" t="str">
        <f>IF('ut2'!E35&lt;&gt;"",'ut2'!E35,"")</f>
        <v/>
      </c>
      <c r="AW40" s="1" t="str">
        <f t="shared" si="30"/>
        <v/>
      </c>
      <c r="AX40" s="1" t="str">
        <f>IF('TT-1'!I35&lt;&gt;"",'TT-1'!I35,"")</f>
        <v/>
      </c>
      <c r="AY40" s="1" t="str">
        <f>IF('TT-1'!J35&lt;&gt;"",'TT-1'!J35,"")</f>
        <v/>
      </c>
      <c r="AZ40" s="1" t="str">
        <f t="shared" si="31"/>
        <v/>
      </c>
      <c r="BA40" s="262" t="str">
        <f t="shared" si="32"/>
        <v/>
      </c>
      <c r="BB40" s="1" t="str">
        <f t="shared" si="33"/>
        <v/>
      </c>
      <c r="BC40" s="1" t="str">
        <f>IF('ut3'!E35&lt;&gt;"",'ut3'!E35,"")</f>
        <v/>
      </c>
      <c r="BD40" s="1" t="str">
        <f>IF('ut4'!E35&lt;&gt;"",'ut4'!E35,"")</f>
        <v/>
      </c>
      <c r="BE40" s="1" t="str">
        <f t="shared" si="34"/>
        <v/>
      </c>
      <c r="BF40" s="1" t="str">
        <f>IF('TT-2'!I35&lt;&gt;"",'TT-2'!I35,"")</f>
        <v/>
      </c>
      <c r="BG40" s="1" t="str">
        <f>IF('TT-2'!J35&lt;&gt;"",'TT-2'!J35,"")</f>
        <v/>
      </c>
      <c r="BH40" s="1" t="str">
        <f t="shared" si="35"/>
        <v/>
      </c>
      <c r="BI40" s="262" t="str">
        <f t="shared" si="36"/>
        <v/>
      </c>
      <c r="BJ40" s="1" t="str">
        <f t="shared" si="37"/>
        <v/>
      </c>
      <c r="BK40" s="1" t="str">
        <f t="shared" si="38"/>
        <v/>
      </c>
      <c r="BL40" s="263" t="str">
        <f t="shared" si="39"/>
        <v/>
      </c>
      <c r="BM40" s="80" t="str">
        <f t="shared" si="40"/>
        <v/>
      </c>
      <c r="BN40" s="1" t="str">
        <f t="shared" si="41"/>
        <v/>
      </c>
      <c r="BO40" s="1" t="str">
        <f t="shared" si="42"/>
        <v/>
      </c>
      <c r="BP40" s="1" t="str">
        <f t="shared" si="43"/>
        <v/>
      </c>
      <c r="BQ40" s="1" t="str">
        <f>IF('ut1'!F35&lt;&gt;"",'ut1'!F35,"")</f>
        <v/>
      </c>
      <c r="BR40" s="1" t="str">
        <f>IF('ut2'!F35&lt;&gt;"",'ut2'!F35,"")</f>
        <v/>
      </c>
      <c r="BS40" s="1" t="str">
        <f t="shared" si="44"/>
        <v/>
      </c>
      <c r="BT40" s="1" t="str">
        <f>IF('TT-1'!L35&lt;&gt;"",'TT-1'!L35,"")</f>
        <v/>
      </c>
      <c r="BU40" s="1" t="str">
        <f>IF('TT-1'!M35&lt;&gt;"",'TT-1'!M35,"")</f>
        <v/>
      </c>
      <c r="BV40" s="1" t="str">
        <f t="shared" si="45"/>
        <v/>
      </c>
      <c r="BW40" s="262" t="str">
        <f t="shared" si="46"/>
        <v/>
      </c>
      <c r="BX40" s="1" t="str">
        <f t="shared" si="47"/>
        <v/>
      </c>
      <c r="BY40" s="1" t="str">
        <f>IF('ut3'!F35&lt;&gt;"",'ut3'!F35,"")</f>
        <v/>
      </c>
      <c r="BZ40" s="1" t="str">
        <f>IF('ut4'!F35&lt;&gt;"",'ut4'!F35,"")</f>
        <v/>
      </c>
      <c r="CA40" s="1" t="str">
        <f t="shared" si="48"/>
        <v/>
      </c>
      <c r="CB40" s="1" t="str">
        <f>IF('TT-2'!L35&lt;&gt;"",'TT-2'!L35,"")</f>
        <v/>
      </c>
      <c r="CC40" s="1" t="str">
        <f>IF('TT-2'!M35&lt;&gt;"",'TT-2'!M35,"")</f>
        <v/>
      </c>
      <c r="CD40" s="1" t="str">
        <f t="shared" si="49"/>
        <v/>
      </c>
      <c r="CE40" s="262" t="str">
        <f t="shared" si="50"/>
        <v/>
      </c>
      <c r="CF40" s="1" t="str">
        <f t="shared" si="51"/>
        <v/>
      </c>
      <c r="CG40" s="1" t="str">
        <f t="shared" si="52"/>
        <v/>
      </c>
      <c r="CH40" s="263" t="str">
        <f t="shared" si="53"/>
        <v/>
      </c>
      <c r="CI40" s="80" t="str">
        <f t="shared" si="54"/>
        <v/>
      </c>
      <c r="CJ40" s="1" t="str">
        <f t="shared" si="55"/>
        <v/>
      </c>
      <c r="CK40" s="1" t="str">
        <f t="shared" si="56"/>
        <v/>
      </c>
      <c r="CL40" s="1" t="str">
        <f t="shared" si="57"/>
        <v/>
      </c>
      <c r="CM40" s="229" t="str">
        <f>IF('ut1'!G35&lt;&gt;"",'ut1'!G35,"")</f>
        <v/>
      </c>
      <c r="CN40" s="1" t="str">
        <f>IF('ut2'!G35&lt;&gt;"",'ut2'!G35,"")</f>
        <v/>
      </c>
      <c r="CO40" s="1" t="str">
        <f t="shared" si="58"/>
        <v/>
      </c>
      <c r="CP40" s="1" t="str">
        <f>IF('TT-1'!O35&lt;&gt;"",'TT-1'!O35,"")</f>
        <v/>
      </c>
      <c r="CQ40" s="1" t="str">
        <f>IF('TT-1'!P35&lt;&gt;"",'TT-1'!P35,"")</f>
        <v/>
      </c>
      <c r="CR40" s="1" t="str">
        <f t="shared" si="59"/>
        <v/>
      </c>
      <c r="CS40" s="262" t="str">
        <f t="shared" si="60"/>
        <v/>
      </c>
      <c r="CT40" s="1" t="str">
        <f t="shared" si="61"/>
        <v/>
      </c>
      <c r="CU40" s="1" t="str">
        <f>IF('ut3'!G35&lt;&gt;"",'ut3'!G35,"")</f>
        <v/>
      </c>
      <c r="CV40" s="1" t="str">
        <f>IF('ut4'!G35&lt;&gt;"",'ut4'!G35,"")</f>
        <v/>
      </c>
      <c r="CW40" s="1" t="str">
        <f t="shared" si="62"/>
        <v/>
      </c>
      <c r="CX40" s="1" t="str">
        <f>IF('TT-2'!O35&lt;&gt;"",'TT-2'!O35,"")</f>
        <v/>
      </c>
      <c r="CY40" s="1" t="str">
        <f>IF('TT-2'!P35&lt;&gt;"",'TT-2'!P35,"")</f>
        <v/>
      </c>
      <c r="CZ40" s="1" t="str">
        <f t="shared" si="63"/>
        <v/>
      </c>
      <c r="DA40" s="1" t="str">
        <f t="shared" si="64"/>
        <v/>
      </c>
      <c r="DB40" s="1" t="str">
        <f t="shared" si="65"/>
        <v/>
      </c>
      <c r="DC40" s="1" t="str">
        <f t="shared" si="66"/>
        <v/>
      </c>
      <c r="DD40" s="263" t="str">
        <f t="shared" si="67"/>
        <v/>
      </c>
      <c r="DE40" s="80" t="str">
        <f t="shared" si="68"/>
        <v/>
      </c>
      <c r="DF40" s="1" t="str">
        <f t="shared" si="69"/>
        <v/>
      </c>
      <c r="DG40" s="1" t="str">
        <f t="shared" si="70"/>
        <v/>
      </c>
      <c r="DH40" s="1" t="str">
        <f t="shared" si="71"/>
        <v/>
      </c>
      <c r="DI40" s="229" t="str">
        <f>IF('ut1'!H35&lt;&gt;"",'ut1'!H35,"")</f>
        <v/>
      </c>
      <c r="DJ40" s="1" t="str">
        <f>IF('ut2'!H35&lt;&gt;"",'ut2'!H35,"")</f>
        <v/>
      </c>
      <c r="DK40" s="1" t="str">
        <f t="shared" si="72"/>
        <v/>
      </c>
      <c r="DL40" s="1" t="str">
        <f>IF('TT-1'!R35&lt;&gt;"",'TT-1'!R35,"")</f>
        <v/>
      </c>
      <c r="DM40" s="1" t="str">
        <f>IF('TT-1'!S35&lt;&gt;"",'TT-1'!S35,"")</f>
        <v/>
      </c>
      <c r="DN40" s="1" t="str">
        <f t="shared" si="73"/>
        <v/>
      </c>
      <c r="DO40" s="262" t="str">
        <f t="shared" si="74"/>
        <v/>
      </c>
      <c r="DP40" s="1" t="str">
        <f t="shared" si="75"/>
        <v/>
      </c>
      <c r="DQ40" s="1" t="str">
        <f>IF('ut3'!H35&lt;&gt;"",'ut3'!H35,"")</f>
        <v/>
      </c>
      <c r="DR40" s="1" t="str">
        <f>IF('ut4'!H35&lt;&gt;"",'ut4'!H35,"")</f>
        <v/>
      </c>
      <c r="DS40" s="1" t="str">
        <f t="shared" si="76"/>
        <v/>
      </c>
      <c r="DT40" s="1" t="str">
        <f>IF('TT-2'!R35&lt;&gt;"",'TT-2'!R35,"")</f>
        <v/>
      </c>
      <c r="DU40" s="1" t="str">
        <f>IF('TT-2'!S35&lt;&gt;"",'TT-2'!S35,"")</f>
        <v/>
      </c>
      <c r="DV40" s="1" t="str">
        <f t="shared" si="77"/>
        <v/>
      </c>
      <c r="DW40" s="262" t="str">
        <f t="shared" si="78"/>
        <v/>
      </c>
      <c r="DX40" s="1" t="str">
        <f t="shared" si="79"/>
        <v/>
      </c>
      <c r="DY40" s="1" t="str">
        <f t="shared" si="80"/>
        <v/>
      </c>
      <c r="DZ40" s="80" t="str">
        <f t="shared" si="81"/>
        <v/>
      </c>
      <c r="EA40" s="80" t="str">
        <f t="shared" si="82"/>
        <v/>
      </c>
      <c r="EB40" s="1" t="str">
        <f t="shared" si="83"/>
        <v/>
      </c>
      <c r="EC40" s="1" t="str">
        <f t="shared" si="84"/>
        <v/>
      </c>
      <c r="ED40" s="1" t="str">
        <f t="shared" si="85"/>
        <v/>
      </c>
      <c r="EE40" s="1">
        <f t="shared" si="86"/>
        <v>0</v>
      </c>
      <c r="EF40" s="230" t="str">
        <f t="shared" si="87"/>
        <v/>
      </c>
      <c r="EG40" s="1" t="str">
        <f t="shared" si="88"/>
        <v/>
      </c>
      <c r="EH40" s="1" t="str">
        <f t="shared" si="89"/>
        <v/>
      </c>
      <c r="EI40" s="1">
        <f>biodata!O39</f>
        <v>0</v>
      </c>
      <c r="EJ40" s="1">
        <f>biodata!T39</f>
        <v>0</v>
      </c>
      <c r="EK40" s="1"/>
      <c r="EL40" s="1"/>
      <c r="EM40" s="1">
        <f>biodata!P39</f>
        <v>0</v>
      </c>
      <c r="EN40" s="1">
        <f>biodata!U39</f>
        <v>0</v>
      </c>
      <c r="EO40" s="1">
        <f>biodata!Q39</f>
        <v>0</v>
      </c>
      <c r="EP40" s="1">
        <f>biodata!V39</f>
        <v>0</v>
      </c>
      <c r="EQ40" s="1">
        <f>biodata!R39</f>
        <v>0</v>
      </c>
      <c r="ER40" s="1">
        <f>biodata!W39</f>
        <v>0</v>
      </c>
      <c r="ES40" s="1">
        <f>biodata!S39</f>
        <v>0</v>
      </c>
      <c r="ET40" s="1"/>
      <c r="EU40" s="1">
        <f>biodata!M39</f>
        <v>0</v>
      </c>
      <c r="EV40" s="1">
        <f>biodata!N39</f>
        <v>0</v>
      </c>
      <c r="EW40" s="1">
        <f>SKILL!C37</f>
        <v>0</v>
      </c>
      <c r="EX40" s="1">
        <f>SKILL!D37</f>
        <v>0</v>
      </c>
      <c r="EY40" s="1" t="str">
        <f>SKILL!E37</f>
        <v/>
      </c>
      <c r="EZ40" s="231" t="str">
        <f t="shared" si="1"/>
        <v/>
      </c>
      <c r="FA40" s="1">
        <f>SKILL!G37</f>
        <v>0</v>
      </c>
      <c r="FB40" s="1">
        <f>SKILL!H37</f>
        <v>0</v>
      </c>
      <c r="FC40" s="1" t="str">
        <f>SKILL!I37</f>
        <v/>
      </c>
      <c r="FD40" s="231" t="str">
        <f t="shared" si="2"/>
        <v/>
      </c>
      <c r="FE40" s="1" t="str">
        <f>SKILL!K37</f>
        <v/>
      </c>
      <c r="FF40" s="1" t="str">
        <f t="shared" si="90"/>
        <v/>
      </c>
      <c r="FG40" s="1">
        <f>biodata!I39</f>
        <v>0</v>
      </c>
      <c r="FH40" s="1">
        <f>biodata!J39</f>
        <v>0</v>
      </c>
      <c r="FI40" s="1">
        <f>biodata!K39</f>
        <v>0</v>
      </c>
      <c r="FJ40" s="1">
        <f>biodata!L39</f>
        <v>0</v>
      </c>
    </row>
    <row r="41" spans="1:166">
      <c r="A41" s="1">
        <f>biodata!A40</f>
        <v>32</v>
      </c>
      <c r="B41" s="1" t="str">
        <f>IF(biodata!D40&lt;&gt;"",biodata!D40,"")</f>
        <v/>
      </c>
      <c r="C41" s="1" t="str">
        <f>IF('ut1'!C36&lt;&gt;"",'ut1'!C36,"")</f>
        <v/>
      </c>
      <c r="D41" s="1" t="str">
        <f>IF('ut2'!C36&lt;&gt;"",'ut2'!C36,"")</f>
        <v/>
      </c>
      <c r="E41" s="1" t="str">
        <f t="shared" si="3"/>
        <v/>
      </c>
      <c r="F41" s="1" t="str">
        <f>IF('TT-1'!C36&lt;&gt;"",'TT-1'!C36,"")</f>
        <v/>
      </c>
      <c r="G41" s="1" t="str">
        <f>IF('TT-1'!D36&lt;&gt;"",'TT-1'!D36,"")</f>
        <v/>
      </c>
      <c r="H41" s="1" t="str">
        <f t="shared" si="4"/>
        <v/>
      </c>
      <c r="I41" s="262" t="str">
        <f t="shared" si="5"/>
        <v/>
      </c>
      <c r="J41" s="1" t="str">
        <f t="shared" si="6"/>
        <v/>
      </c>
      <c r="K41" s="1" t="str">
        <f>IF('ut3'!C36&lt;&gt;"",'ut3'!C36,"")</f>
        <v/>
      </c>
      <c r="L41" s="1" t="str">
        <f>IF('ut4'!C36&lt;&gt;"",'ut4'!C36,"")</f>
        <v/>
      </c>
      <c r="M41" s="1" t="str">
        <f t="shared" si="7"/>
        <v/>
      </c>
      <c r="N41" s="1" t="str">
        <f>IF('TT-2'!C36&lt;&gt;"",'TT-2'!C36,"")</f>
        <v/>
      </c>
      <c r="O41" s="1" t="str">
        <f>IF('TT-2'!D36&lt;&gt;"",'TT-2'!D36,"")</f>
        <v/>
      </c>
      <c r="P41" s="229" t="str">
        <f t="shared" si="8"/>
        <v/>
      </c>
      <c r="Q41" s="262" t="str">
        <f t="shared" si="9"/>
        <v/>
      </c>
      <c r="R41" s="1" t="str">
        <f t="shared" si="10"/>
        <v/>
      </c>
      <c r="S41" s="1" t="str">
        <f t="shared" si="11"/>
        <v/>
      </c>
      <c r="T41" s="263" t="str">
        <f t="shared" si="12"/>
        <v/>
      </c>
      <c r="U41" s="80" t="str">
        <f t="shared" si="13"/>
        <v/>
      </c>
      <c r="V41" s="1" t="str">
        <f t="shared" si="14"/>
        <v/>
      </c>
      <c r="W41" s="1" t="str">
        <f t="shared" si="15"/>
        <v/>
      </c>
      <c r="X41" s="1" t="str">
        <f t="shared" si="16"/>
        <v/>
      </c>
      <c r="Y41" s="229" t="str">
        <f>IF('ut1'!D36&lt;&gt;"",'ut1'!D36,"")</f>
        <v/>
      </c>
      <c r="Z41" s="1" t="str">
        <f>IF('ut2'!D36&lt;&gt;"",'ut2'!D36,"")</f>
        <v/>
      </c>
      <c r="AA41" s="1" t="str">
        <f t="shared" si="17"/>
        <v/>
      </c>
      <c r="AB41" s="1" t="str">
        <f>IF('TT-1'!F36&lt;&gt;"",'TT-1'!F36,"")</f>
        <v/>
      </c>
      <c r="AC41" s="1" t="str">
        <f>IF('TT-1'!G36&lt;&gt;"",'TT-1'!G36,"")</f>
        <v/>
      </c>
      <c r="AD41" s="1" t="str">
        <f t="shared" si="18"/>
        <v/>
      </c>
      <c r="AE41" s="262" t="str">
        <f t="shared" si="19"/>
        <v/>
      </c>
      <c r="AF41" s="1" t="str">
        <f t="shared" si="0"/>
        <v/>
      </c>
      <c r="AG41" s="1" t="str">
        <f>IF('ut3'!D36&lt;&gt;"",'ut3'!D36,"")</f>
        <v/>
      </c>
      <c r="AH41" s="1" t="str">
        <f>IF('ut4'!D36&lt;&gt;"",'ut4'!D36,"")</f>
        <v/>
      </c>
      <c r="AI41" s="1" t="str">
        <f t="shared" si="20"/>
        <v/>
      </c>
      <c r="AJ41" s="1" t="str">
        <f>IF('TT-2'!F36&lt;&gt;"",'TT-2'!F36,"")</f>
        <v/>
      </c>
      <c r="AK41" s="1" t="str">
        <f>IF('TT-2'!G36&lt;&gt;"",'TT-2'!G36,"")</f>
        <v/>
      </c>
      <c r="AL41" s="1" t="str">
        <f t="shared" si="21"/>
        <v/>
      </c>
      <c r="AM41" s="262" t="str">
        <f t="shared" si="22"/>
        <v/>
      </c>
      <c r="AN41" s="1" t="str">
        <f t="shared" si="23"/>
        <v/>
      </c>
      <c r="AO41" s="1" t="str">
        <f t="shared" si="24"/>
        <v/>
      </c>
      <c r="AP41" s="263" t="str">
        <f t="shared" si="25"/>
        <v/>
      </c>
      <c r="AQ41" s="80" t="str">
        <f t="shared" si="26"/>
        <v/>
      </c>
      <c r="AR41" s="1" t="str">
        <f t="shared" si="27"/>
        <v/>
      </c>
      <c r="AS41" s="1" t="str">
        <f t="shared" si="28"/>
        <v/>
      </c>
      <c r="AT41" s="1" t="str">
        <f t="shared" si="29"/>
        <v/>
      </c>
      <c r="AU41" s="229" t="str">
        <f>IF('ut1'!E36&lt;&gt;"",'ut1'!E36,"")</f>
        <v/>
      </c>
      <c r="AV41" s="1" t="str">
        <f>IF('ut2'!E36&lt;&gt;"",'ut2'!E36,"")</f>
        <v/>
      </c>
      <c r="AW41" s="1" t="str">
        <f t="shared" si="30"/>
        <v/>
      </c>
      <c r="AX41" s="1" t="str">
        <f>IF('TT-1'!I36&lt;&gt;"",'TT-1'!I36,"")</f>
        <v/>
      </c>
      <c r="AY41" s="1" t="str">
        <f>IF('TT-1'!J36&lt;&gt;"",'TT-1'!J36,"")</f>
        <v/>
      </c>
      <c r="AZ41" s="1" t="str">
        <f t="shared" si="31"/>
        <v/>
      </c>
      <c r="BA41" s="262" t="str">
        <f t="shared" si="32"/>
        <v/>
      </c>
      <c r="BB41" s="1" t="str">
        <f t="shared" si="33"/>
        <v/>
      </c>
      <c r="BC41" s="1" t="str">
        <f>IF('ut3'!E36&lt;&gt;"",'ut3'!E36,"")</f>
        <v/>
      </c>
      <c r="BD41" s="1" t="str">
        <f>IF('ut4'!E36&lt;&gt;"",'ut4'!E36,"")</f>
        <v/>
      </c>
      <c r="BE41" s="1" t="str">
        <f t="shared" si="34"/>
        <v/>
      </c>
      <c r="BF41" s="1" t="str">
        <f>IF('TT-2'!I36&lt;&gt;"",'TT-2'!I36,"")</f>
        <v/>
      </c>
      <c r="BG41" s="1" t="str">
        <f>IF('TT-2'!J36&lt;&gt;"",'TT-2'!J36,"")</f>
        <v/>
      </c>
      <c r="BH41" s="1" t="str">
        <f t="shared" si="35"/>
        <v/>
      </c>
      <c r="BI41" s="262" t="str">
        <f t="shared" si="36"/>
        <v/>
      </c>
      <c r="BJ41" s="1" t="str">
        <f t="shared" si="37"/>
        <v/>
      </c>
      <c r="BK41" s="1" t="str">
        <f t="shared" si="38"/>
        <v/>
      </c>
      <c r="BL41" s="263" t="str">
        <f t="shared" si="39"/>
        <v/>
      </c>
      <c r="BM41" s="80" t="str">
        <f t="shared" si="40"/>
        <v/>
      </c>
      <c r="BN41" s="1" t="str">
        <f t="shared" si="41"/>
        <v/>
      </c>
      <c r="BO41" s="1" t="str">
        <f t="shared" si="42"/>
        <v/>
      </c>
      <c r="BP41" s="1" t="str">
        <f t="shared" si="43"/>
        <v/>
      </c>
      <c r="BQ41" s="1" t="str">
        <f>IF('ut1'!F36&lt;&gt;"",'ut1'!F36,"")</f>
        <v/>
      </c>
      <c r="BR41" s="1" t="str">
        <f>IF('ut2'!F36&lt;&gt;"",'ut2'!F36,"")</f>
        <v/>
      </c>
      <c r="BS41" s="1" t="str">
        <f t="shared" si="44"/>
        <v/>
      </c>
      <c r="BT41" s="1" t="str">
        <f>IF('TT-1'!L36&lt;&gt;"",'TT-1'!L36,"")</f>
        <v/>
      </c>
      <c r="BU41" s="1" t="str">
        <f>IF('TT-1'!M36&lt;&gt;"",'TT-1'!M36,"")</f>
        <v/>
      </c>
      <c r="BV41" s="1" t="str">
        <f t="shared" si="45"/>
        <v/>
      </c>
      <c r="BW41" s="262" t="str">
        <f t="shared" si="46"/>
        <v/>
      </c>
      <c r="BX41" s="1" t="str">
        <f t="shared" si="47"/>
        <v/>
      </c>
      <c r="BY41" s="1" t="str">
        <f>IF('ut3'!F36&lt;&gt;"",'ut3'!F36,"")</f>
        <v/>
      </c>
      <c r="BZ41" s="1" t="str">
        <f>IF('ut4'!F36&lt;&gt;"",'ut4'!F36,"")</f>
        <v/>
      </c>
      <c r="CA41" s="1" t="str">
        <f t="shared" si="48"/>
        <v/>
      </c>
      <c r="CB41" s="1" t="str">
        <f>IF('TT-2'!L36&lt;&gt;"",'TT-2'!L36,"")</f>
        <v/>
      </c>
      <c r="CC41" s="1" t="str">
        <f>IF('TT-2'!M36&lt;&gt;"",'TT-2'!M36,"")</f>
        <v/>
      </c>
      <c r="CD41" s="1" t="str">
        <f t="shared" si="49"/>
        <v/>
      </c>
      <c r="CE41" s="262" t="str">
        <f t="shared" si="50"/>
        <v/>
      </c>
      <c r="CF41" s="1" t="str">
        <f t="shared" si="51"/>
        <v/>
      </c>
      <c r="CG41" s="1" t="str">
        <f t="shared" si="52"/>
        <v/>
      </c>
      <c r="CH41" s="263" t="str">
        <f t="shared" si="53"/>
        <v/>
      </c>
      <c r="CI41" s="80" t="str">
        <f t="shared" si="54"/>
        <v/>
      </c>
      <c r="CJ41" s="1" t="str">
        <f t="shared" si="55"/>
        <v/>
      </c>
      <c r="CK41" s="1" t="str">
        <f t="shared" si="56"/>
        <v/>
      </c>
      <c r="CL41" s="1" t="str">
        <f t="shared" si="57"/>
        <v/>
      </c>
      <c r="CM41" s="229" t="str">
        <f>IF('ut1'!G36&lt;&gt;"",'ut1'!G36,"")</f>
        <v/>
      </c>
      <c r="CN41" s="1" t="str">
        <f>IF('ut2'!G36&lt;&gt;"",'ut2'!G36,"")</f>
        <v/>
      </c>
      <c r="CO41" s="1" t="str">
        <f t="shared" si="58"/>
        <v/>
      </c>
      <c r="CP41" s="1" t="str">
        <f>IF('TT-1'!O36&lt;&gt;"",'TT-1'!O36,"")</f>
        <v/>
      </c>
      <c r="CQ41" s="1" t="str">
        <f>IF('TT-1'!P36&lt;&gt;"",'TT-1'!P36,"")</f>
        <v/>
      </c>
      <c r="CR41" s="1" t="str">
        <f t="shared" si="59"/>
        <v/>
      </c>
      <c r="CS41" s="262" t="str">
        <f t="shared" si="60"/>
        <v/>
      </c>
      <c r="CT41" s="1" t="str">
        <f t="shared" si="61"/>
        <v/>
      </c>
      <c r="CU41" s="1" t="str">
        <f>IF('ut3'!G36&lt;&gt;"",'ut3'!G36,"")</f>
        <v/>
      </c>
      <c r="CV41" s="1" t="str">
        <f>IF('ut4'!G36&lt;&gt;"",'ut4'!G36,"")</f>
        <v/>
      </c>
      <c r="CW41" s="1" t="str">
        <f t="shared" si="62"/>
        <v/>
      </c>
      <c r="CX41" s="1" t="str">
        <f>IF('TT-2'!O36&lt;&gt;"",'TT-2'!O36,"")</f>
        <v/>
      </c>
      <c r="CY41" s="1" t="str">
        <f>IF('TT-2'!P36&lt;&gt;"",'TT-2'!P36,"")</f>
        <v/>
      </c>
      <c r="CZ41" s="1" t="str">
        <f t="shared" si="63"/>
        <v/>
      </c>
      <c r="DA41" s="1" t="str">
        <f t="shared" si="64"/>
        <v/>
      </c>
      <c r="DB41" s="1" t="str">
        <f t="shared" si="65"/>
        <v/>
      </c>
      <c r="DC41" s="1" t="str">
        <f t="shared" si="66"/>
        <v/>
      </c>
      <c r="DD41" s="263" t="str">
        <f t="shared" si="67"/>
        <v/>
      </c>
      <c r="DE41" s="80" t="str">
        <f t="shared" si="68"/>
        <v/>
      </c>
      <c r="DF41" s="1" t="str">
        <f t="shared" si="69"/>
        <v/>
      </c>
      <c r="DG41" s="1" t="str">
        <f t="shared" si="70"/>
        <v/>
      </c>
      <c r="DH41" s="1" t="str">
        <f t="shared" si="71"/>
        <v/>
      </c>
      <c r="DI41" s="229" t="str">
        <f>IF('ut1'!H36&lt;&gt;"",'ut1'!H36,"")</f>
        <v/>
      </c>
      <c r="DJ41" s="1" t="str">
        <f>IF('ut2'!H36&lt;&gt;"",'ut2'!H36,"")</f>
        <v/>
      </c>
      <c r="DK41" s="1" t="str">
        <f t="shared" si="72"/>
        <v/>
      </c>
      <c r="DL41" s="1" t="str">
        <f>IF('TT-1'!R36&lt;&gt;"",'TT-1'!R36,"")</f>
        <v/>
      </c>
      <c r="DM41" s="1" t="str">
        <f>IF('TT-1'!S36&lt;&gt;"",'TT-1'!S36,"")</f>
        <v/>
      </c>
      <c r="DN41" s="1" t="str">
        <f t="shared" si="73"/>
        <v/>
      </c>
      <c r="DO41" s="262" t="str">
        <f t="shared" si="74"/>
        <v/>
      </c>
      <c r="DP41" s="1" t="str">
        <f t="shared" si="75"/>
        <v/>
      </c>
      <c r="DQ41" s="1" t="str">
        <f>IF('ut3'!H36&lt;&gt;"",'ut3'!H36,"")</f>
        <v/>
      </c>
      <c r="DR41" s="1" t="str">
        <f>IF('ut4'!H36&lt;&gt;"",'ut4'!H36,"")</f>
        <v/>
      </c>
      <c r="DS41" s="1" t="str">
        <f t="shared" si="76"/>
        <v/>
      </c>
      <c r="DT41" s="1" t="str">
        <f>IF('TT-2'!R36&lt;&gt;"",'TT-2'!R36,"")</f>
        <v/>
      </c>
      <c r="DU41" s="1" t="str">
        <f>IF('TT-2'!S36&lt;&gt;"",'TT-2'!S36,"")</f>
        <v/>
      </c>
      <c r="DV41" s="1" t="str">
        <f t="shared" si="77"/>
        <v/>
      </c>
      <c r="DW41" s="262" t="str">
        <f t="shared" si="78"/>
        <v/>
      </c>
      <c r="DX41" s="1" t="str">
        <f t="shared" si="79"/>
        <v/>
      </c>
      <c r="DY41" s="1" t="str">
        <f t="shared" si="80"/>
        <v/>
      </c>
      <c r="DZ41" s="80" t="str">
        <f t="shared" si="81"/>
        <v/>
      </c>
      <c r="EA41" s="80" t="str">
        <f t="shared" si="82"/>
        <v/>
      </c>
      <c r="EB41" s="1" t="str">
        <f t="shared" si="83"/>
        <v/>
      </c>
      <c r="EC41" s="1" t="str">
        <f t="shared" si="84"/>
        <v/>
      </c>
      <c r="ED41" s="1" t="str">
        <f t="shared" si="85"/>
        <v/>
      </c>
      <c r="EE41" s="1">
        <f t="shared" si="86"/>
        <v>0</v>
      </c>
      <c r="EF41" s="230" t="str">
        <f t="shared" si="87"/>
        <v/>
      </c>
      <c r="EG41" s="1" t="str">
        <f t="shared" si="88"/>
        <v/>
      </c>
      <c r="EH41" s="1" t="str">
        <f t="shared" si="89"/>
        <v/>
      </c>
      <c r="EI41" s="1">
        <f>biodata!O40</f>
        <v>0</v>
      </c>
      <c r="EJ41" s="1">
        <f>biodata!T40</f>
        <v>0</v>
      </c>
      <c r="EK41" s="1"/>
      <c r="EL41" s="1"/>
      <c r="EM41" s="1">
        <f>biodata!P40</f>
        <v>0</v>
      </c>
      <c r="EN41" s="1">
        <f>biodata!U40</f>
        <v>0</v>
      </c>
      <c r="EO41" s="1">
        <f>biodata!Q40</f>
        <v>0</v>
      </c>
      <c r="EP41" s="1">
        <f>biodata!V40</f>
        <v>0</v>
      </c>
      <c r="EQ41" s="1">
        <f>biodata!R40</f>
        <v>0</v>
      </c>
      <c r="ER41" s="1">
        <f>biodata!W40</f>
        <v>0</v>
      </c>
      <c r="ES41" s="1">
        <f>biodata!S40</f>
        <v>0</v>
      </c>
      <c r="ET41" s="1"/>
      <c r="EU41" s="1">
        <f>biodata!M40</f>
        <v>0</v>
      </c>
      <c r="EV41" s="1">
        <f>biodata!N40</f>
        <v>0</v>
      </c>
      <c r="EW41" s="1">
        <f>SKILL!C38</f>
        <v>0</v>
      </c>
      <c r="EX41" s="1">
        <f>SKILL!D38</f>
        <v>0</v>
      </c>
      <c r="EY41" s="1" t="str">
        <f>SKILL!E38</f>
        <v/>
      </c>
      <c r="EZ41" s="231" t="str">
        <f t="shared" si="1"/>
        <v/>
      </c>
      <c r="FA41" s="1">
        <f>SKILL!G38</f>
        <v>0</v>
      </c>
      <c r="FB41" s="1">
        <f>SKILL!H38</f>
        <v>0</v>
      </c>
      <c r="FC41" s="1" t="str">
        <f>SKILL!I38</f>
        <v/>
      </c>
      <c r="FD41" s="231" t="str">
        <f t="shared" si="2"/>
        <v/>
      </c>
      <c r="FE41" s="1" t="str">
        <f>SKILL!K38</f>
        <v/>
      </c>
      <c r="FF41" s="1" t="str">
        <f t="shared" si="90"/>
        <v/>
      </c>
      <c r="FG41" s="1">
        <f>biodata!I40</f>
        <v>0</v>
      </c>
      <c r="FH41" s="1">
        <f>biodata!J40</f>
        <v>0</v>
      </c>
      <c r="FI41" s="1">
        <f>biodata!K40</f>
        <v>0</v>
      </c>
      <c r="FJ41" s="1">
        <f>biodata!L40</f>
        <v>0</v>
      </c>
    </row>
    <row r="42" spans="1:166">
      <c r="A42" s="1">
        <f>biodata!A41</f>
        <v>33</v>
      </c>
      <c r="B42" s="1" t="str">
        <f>IF(biodata!D41&lt;&gt;"",biodata!D41,"")</f>
        <v/>
      </c>
      <c r="C42" s="1" t="str">
        <f>IF('ut1'!C37&lt;&gt;"",'ut1'!C37,"")</f>
        <v/>
      </c>
      <c r="D42" s="1" t="str">
        <f>IF('ut2'!C37&lt;&gt;"",'ut2'!C37,"")</f>
        <v/>
      </c>
      <c r="E42" s="1" t="str">
        <f t="shared" si="3"/>
        <v/>
      </c>
      <c r="F42" s="1" t="str">
        <f>IF('TT-1'!C37&lt;&gt;"",'TT-1'!C37,"")</f>
        <v/>
      </c>
      <c r="G42" s="1" t="str">
        <f>IF('TT-1'!D37&lt;&gt;"",'TT-1'!D37,"")</f>
        <v/>
      </c>
      <c r="H42" s="1" t="str">
        <f t="shared" si="4"/>
        <v/>
      </c>
      <c r="I42" s="262" t="str">
        <f t="shared" si="5"/>
        <v/>
      </c>
      <c r="J42" s="1" t="str">
        <f t="shared" si="6"/>
        <v/>
      </c>
      <c r="K42" s="1" t="str">
        <f>IF('ut3'!C37&lt;&gt;"",'ut3'!C37,"")</f>
        <v/>
      </c>
      <c r="L42" s="1" t="str">
        <f>IF('ut4'!C37&lt;&gt;"",'ut4'!C37,"")</f>
        <v/>
      </c>
      <c r="M42" s="1" t="str">
        <f t="shared" si="7"/>
        <v/>
      </c>
      <c r="N42" s="1" t="str">
        <f>IF('TT-2'!C37&lt;&gt;"",'TT-2'!C37,"")</f>
        <v/>
      </c>
      <c r="O42" s="1" t="str">
        <f>IF('TT-2'!D37&lt;&gt;"",'TT-2'!D37,"")</f>
        <v/>
      </c>
      <c r="P42" s="229" t="str">
        <f t="shared" si="8"/>
        <v/>
      </c>
      <c r="Q42" s="262" t="str">
        <f t="shared" si="9"/>
        <v/>
      </c>
      <c r="R42" s="1" t="str">
        <f t="shared" si="10"/>
        <v/>
      </c>
      <c r="S42" s="1" t="str">
        <f t="shared" si="11"/>
        <v/>
      </c>
      <c r="T42" s="263" t="str">
        <f t="shared" si="12"/>
        <v/>
      </c>
      <c r="U42" s="80" t="str">
        <f t="shared" si="13"/>
        <v/>
      </c>
      <c r="V42" s="1" t="str">
        <f t="shared" si="14"/>
        <v/>
      </c>
      <c r="W42" s="1" t="str">
        <f t="shared" si="15"/>
        <v/>
      </c>
      <c r="X42" s="1" t="str">
        <f t="shared" si="16"/>
        <v/>
      </c>
      <c r="Y42" s="229" t="str">
        <f>IF('ut1'!D37&lt;&gt;"",'ut1'!D37,"")</f>
        <v/>
      </c>
      <c r="Z42" s="1" t="str">
        <f>IF('ut2'!D37&lt;&gt;"",'ut2'!D37,"")</f>
        <v/>
      </c>
      <c r="AA42" s="1" t="str">
        <f t="shared" si="17"/>
        <v/>
      </c>
      <c r="AB42" s="1" t="str">
        <f>IF('TT-1'!F37&lt;&gt;"",'TT-1'!F37,"")</f>
        <v/>
      </c>
      <c r="AC42" s="1" t="str">
        <f>IF('TT-1'!G37&lt;&gt;"",'TT-1'!G37,"")</f>
        <v/>
      </c>
      <c r="AD42" s="1" t="str">
        <f t="shared" si="18"/>
        <v/>
      </c>
      <c r="AE42" s="262" t="str">
        <f t="shared" si="19"/>
        <v/>
      </c>
      <c r="AF42" s="1" t="str">
        <f t="shared" si="0"/>
        <v/>
      </c>
      <c r="AG42" s="1" t="str">
        <f>IF('ut3'!D37&lt;&gt;"",'ut3'!D37,"")</f>
        <v/>
      </c>
      <c r="AH42" s="1" t="str">
        <f>IF('ut4'!D37&lt;&gt;"",'ut4'!D37,"")</f>
        <v/>
      </c>
      <c r="AI42" s="1" t="str">
        <f t="shared" si="20"/>
        <v/>
      </c>
      <c r="AJ42" s="1" t="str">
        <f>IF('TT-2'!F37&lt;&gt;"",'TT-2'!F37,"")</f>
        <v/>
      </c>
      <c r="AK42" s="1" t="str">
        <f>IF('TT-2'!G37&lt;&gt;"",'TT-2'!G37,"")</f>
        <v/>
      </c>
      <c r="AL42" s="1" t="str">
        <f t="shared" si="21"/>
        <v/>
      </c>
      <c r="AM42" s="262" t="str">
        <f t="shared" si="22"/>
        <v/>
      </c>
      <c r="AN42" s="1" t="str">
        <f t="shared" si="23"/>
        <v/>
      </c>
      <c r="AO42" s="1" t="str">
        <f t="shared" si="24"/>
        <v/>
      </c>
      <c r="AP42" s="263" t="str">
        <f t="shared" si="25"/>
        <v/>
      </c>
      <c r="AQ42" s="80" t="str">
        <f t="shared" si="26"/>
        <v/>
      </c>
      <c r="AR42" s="1" t="str">
        <f t="shared" si="27"/>
        <v/>
      </c>
      <c r="AS42" s="1" t="str">
        <f t="shared" si="28"/>
        <v/>
      </c>
      <c r="AT42" s="1" t="str">
        <f t="shared" si="29"/>
        <v/>
      </c>
      <c r="AU42" s="229" t="str">
        <f>IF('ut1'!E37&lt;&gt;"",'ut1'!E37,"")</f>
        <v/>
      </c>
      <c r="AV42" s="1" t="str">
        <f>IF('ut2'!E37&lt;&gt;"",'ut2'!E37,"")</f>
        <v/>
      </c>
      <c r="AW42" s="1" t="str">
        <f t="shared" si="30"/>
        <v/>
      </c>
      <c r="AX42" s="1" t="str">
        <f>IF('TT-1'!I37&lt;&gt;"",'TT-1'!I37,"")</f>
        <v/>
      </c>
      <c r="AY42" s="1" t="str">
        <f>IF('TT-1'!J37&lt;&gt;"",'TT-1'!J37,"")</f>
        <v/>
      </c>
      <c r="AZ42" s="1" t="str">
        <f t="shared" si="31"/>
        <v/>
      </c>
      <c r="BA42" s="262" t="str">
        <f t="shared" si="32"/>
        <v/>
      </c>
      <c r="BB42" s="1" t="str">
        <f t="shared" si="33"/>
        <v/>
      </c>
      <c r="BC42" s="1" t="str">
        <f>IF('ut3'!E37&lt;&gt;"",'ut3'!E37,"")</f>
        <v/>
      </c>
      <c r="BD42" s="1" t="str">
        <f>IF('ut4'!E37&lt;&gt;"",'ut4'!E37,"")</f>
        <v/>
      </c>
      <c r="BE42" s="1" t="str">
        <f t="shared" si="34"/>
        <v/>
      </c>
      <c r="BF42" s="1" t="str">
        <f>IF('TT-2'!I37&lt;&gt;"",'TT-2'!I37,"")</f>
        <v/>
      </c>
      <c r="BG42" s="1" t="str">
        <f>IF('TT-2'!J37&lt;&gt;"",'TT-2'!J37,"")</f>
        <v/>
      </c>
      <c r="BH42" s="1" t="str">
        <f t="shared" si="35"/>
        <v/>
      </c>
      <c r="BI42" s="262" t="str">
        <f t="shared" si="36"/>
        <v/>
      </c>
      <c r="BJ42" s="1" t="str">
        <f t="shared" si="37"/>
        <v/>
      </c>
      <c r="BK42" s="1" t="str">
        <f t="shared" si="38"/>
        <v/>
      </c>
      <c r="BL42" s="263" t="str">
        <f t="shared" si="39"/>
        <v/>
      </c>
      <c r="BM42" s="80" t="str">
        <f t="shared" si="40"/>
        <v/>
      </c>
      <c r="BN42" s="1" t="str">
        <f t="shared" si="41"/>
        <v/>
      </c>
      <c r="BO42" s="1" t="str">
        <f t="shared" si="42"/>
        <v/>
      </c>
      <c r="BP42" s="1" t="str">
        <f t="shared" si="43"/>
        <v/>
      </c>
      <c r="BQ42" s="1" t="str">
        <f>IF('ut1'!F37&lt;&gt;"",'ut1'!F37,"")</f>
        <v/>
      </c>
      <c r="BR42" s="1" t="str">
        <f>IF('ut2'!F37&lt;&gt;"",'ut2'!F37,"")</f>
        <v/>
      </c>
      <c r="BS42" s="1" t="str">
        <f t="shared" si="44"/>
        <v/>
      </c>
      <c r="BT42" s="1" t="str">
        <f>IF('TT-1'!L37&lt;&gt;"",'TT-1'!L37,"")</f>
        <v/>
      </c>
      <c r="BU42" s="1" t="str">
        <f>IF('TT-1'!M37&lt;&gt;"",'TT-1'!M37,"")</f>
        <v/>
      </c>
      <c r="BV42" s="1" t="str">
        <f t="shared" si="45"/>
        <v/>
      </c>
      <c r="BW42" s="262" t="str">
        <f t="shared" si="46"/>
        <v/>
      </c>
      <c r="BX42" s="1" t="str">
        <f t="shared" si="47"/>
        <v/>
      </c>
      <c r="BY42" s="1" t="str">
        <f>IF('ut3'!F37&lt;&gt;"",'ut3'!F37,"")</f>
        <v/>
      </c>
      <c r="BZ42" s="1" t="str">
        <f>IF('ut4'!F37&lt;&gt;"",'ut4'!F37,"")</f>
        <v/>
      </c>
      <c r="CA42" s="1" t="str">
        <f t="shared" si="48"/>
        <v/>
      </c>
      <c r="CB42" s="1" t="str">
        <f>IF('TT-2'!L37&lt;&gt;"",'TT-2'!L37,"")</f>
        <v/>
      </c>
      <c r="CC42" s="1" t="str">
        <f>IF('TT-2'!M37&lt;&gt;"",'TT-2'!M37,"")</f>
        <v/>
      </c>
      <c r="CD42" s="1" t="str">
        <f t="shared" si="49"/>
        <v/>
      </c>
      <c r="CE42" s="262" t="str">
        <f t="shared" si="50"/>
        <v/>
      </c>
      <c r="CF42" s="1" t="str">
        <f t="shared" si="51"/>
        <v/>
      </c>
      <c r="CG42" s="1" t="str">
        <f t="shared" si="52"/>
        <v/>
      </c>
      <c r="CH42" s="263" t="str">
        <f t="shared" si="53"/>
        <v/>
      </c>
      <c r="CI42" s="80" t="str">
        <f t="shared" si="54"/>
        <v/>
      </c>
      <c r="CJ42" s="1" t="str">
        <f t="shared" si="55"/>
        <v/>
      </c>
      <c r="CK42" s="1" t="str">
        <f t="shared" si="56"/>
        <v/>
      </c>
      <c r="CL42" s="1" t="str">
        <f t="shared" si="57"/>
        <v/>
      </c>
      <c r="CM42" s="229" t="str">
        <f>IF('ut1'!G37&lt;&gt;"",'ut1'!G37,"")</f>
        <v/>
      </c>
      <c r="CN42" s="1" t="str">
        <f>IF('ut2'!G37&lt;&gt;"",'ut2'!G37,"")</f>
        <v/>
      </c>
      <c r="CO42" s="1" t="str">
        <f t="shared" si="58"/>
        <v/>
      </c>
      <c r="CP42" s="1" t="str">
        <f>IF('TT-1'!O37&lt;&gt;"",'TT-1'!O37,"")</f>
        <v/>
      </c>
      <c r="CQ42" s="1" t="str">
        <f>IF('TT-1'!P37&lt;&gt;"",'TT-1'!P37,"")</f>
        <v/>
      </c>
      <c r="CR42" s="1" t="str">
        <f t="shared" si="59"/>
        <v/>
      </c>
      <c r="CS42" s="262" t="str">
        <f t="shared" si="60"/>
        <v/>
      </c>
      <c r="CT42" s="1" t="str">
        <f t="shared" si="61"/>
        <v/>
      </c>
      <c r="CU42" s="1" t="str">
        <f>IF('ut3'!G37&lt;&gt;"",'ut3'!G37,"")</f>
        <v/>
      </c>
      <c r="CV42" s="1" t="str">
        <f>IF('ut4'!G37&lt;&gt;"",'ut4'!G37,"")</f>
        <v/>
      </c>
      <c r="CW42" s="1" t="str">
        <f t="shared" si="62"/>
        <v/>
      </c>
      <c r="CX42" s="1" t="str">
        <f>IF('TT-2'!O37&lt;&gt;"",'TT-2'!O37,"")</f>
        <v/>
      </c>
      <c r="CY42" s="1" t="str">
        <f>IF('TT-2'!P37&lt;&gt;"",'TT-2'!P37,"")</f>
        <v/>
      </c>
      <c r="CZ42" s="1" t="str">
        <f t="shared" si="63"/>
        <v/>
      </c>
      <c r="DA42" s="1" t="str">
        <f t="shared" si="64"/>
        <v/>
      </c>
      <c r="DB42" s="1" t="str">
        <f t="shared" si="65"/>
        <v/>
      </c>
      <c r="DC42" s="1" t="str">
        <f t="shared" si="66"/>
        <v/>
      </c>
      <c r="DD42" s="263" t="str">
        <f t="shared" si="67"/>
        <v/>
      </c>
      <c r="DE42" s="80" t="str">
        <f t="shared" si="68"/>
        <v/>
      </c>
      <c r="DF42" s="1" t="str">
        <f t="shared" si="69"/>
        <v/>
      </c>
      <c r="DG42" s="1" t="str">
        <f t="shared" si="70"/>
        <v/>
      </c>
      <c r="DH42" s="1" t="str">
        <f t="shared" si="71"/>
        <v/>
      </c>
      <c r="DI42" s="229" t="str">
        <f>IF('ut1'!H37&lt;&gt;"",'ut1'!H37,"")</f>
        <v/>
      </c>
      <c r="DJ42" s="1" t="str">
        <f>IF('ut2'!H37&lt;&gt;"",'ut2'!H37,"")</f>
        <v/>
      </c>
      <c r="DK42" s="1" t="str">
        <f t="shared" si="72"/>
        <v/>
      </c>
      <c r="DL42" s="1" t="str">
        <f>IF('TT-1'!R37&lt;&gt;"",'TT-1'!R37,"")</f>
        <v/>
      </c>
      <c r="DM42" s="1" t="str">
        <f>IF('TT-1'!S37&lt;&gt;"",'TT-1'!S37,"")</f>
        <v/>
      </c>
      <c r="DN42" s="1" t="str">
        <f t="shared" si="73"/>
        <v/>
      </c>
      <c r="DO42" s="262" t="str">
        <f t="shared" si="74"/>
        <v/>
      </c>
      <c r="DP42" s="1" t="str">
        <f t="shared" si="75"/>
        <v/>
      </c>
      <c r="DQ42" s="1" t="str">
        <f>IF('ut3'!H37&lt;&gt;"",'ut3'!H37,"")</f>
        <v/>
      </c>
      <c r="DR42" s="1" t="str">
        <f>IF('ut4'!H37&lt;&gt;"",'ut4'!H37,"")</f>
        <v/>
      </c>
      <c r="DS42" s="1" t="str">
        <f t="shared" si="76"/>
        <v/>
      </c>
      <c r="DT42" s="1" t="str">
        <f>IF('TT-2'!R37&lt;&gt;"",'TT-2'!R37,"")</f>
        <v/>
      </c>
      <c r="DU42" s="1" t="str">
        <f>IF('TT-2'!S37&lt;&gt;"",'TT-2'!S37,"")</f>
        <v/>
      </c>
      <c r="DV42" s="1" t="str">
        <f t="shared" si="77"/>
        <v/>
      </c>
      <c r="DW42" s="262" t="str">
        <f t="shared" si="78"/>
        <v/>
      </c>
      <c r="DX42" s="1" t="str">
        <f t="shared" si="79"/>
        <v/>
      </c>
      <c r="DY42" s="1" t="str">
        <f t="shared" si="80"/>
        <v/>
      </c>
      <c r="DZ42" s="80" t="str">
        <f t="shared" si="81"/>
        <v/>
      </c>
      <c r="EA42" s="80" t="str">
        <f t="shared" si="82"/>
        <v/>
      </c>
      <c r="EB42" s="1" t="str">
        <f t="shared" si="83"/>
        <v/>
      </c>
      <c r="EC42" s="1" t="str">
        <f t="shared" si="84"/>
        <v/>
      </c>
      <c r="ED42" s="1" t="str">
        <f t="shared" si="85"/>
        <v/>
      </c>
      <c r="EE42" s="1">
        <f t="shared" si="86"/>
        <v>0</v>
      </c>
      <c r="EF42" s="230" t="str">
        <f t="shared" si="87"/>
        <v/>
      </c>
      <c r="EG42" s="1" t="str">
        <f t="shared" si="88"/>
        <v/>
      </c>
      <c r="EH42" s="1" t="str">
        <f t="shared" si="89"/>
        <v/>
      </c>
      <c r="EI42" s="1">
        <f>biodata!O41</f>
        <v>0</v>
      </c>
      <c r="EJ42" s="1">
        <f>biodata!T41</f>
        <v>0</v>
      </c>
      <c r="EK42" s="1"/>
      <c r="EL42" s="1"/>
      <c r="EM42" s="1">
        <f>biodata!P41</f>
        <v>0</v>
      </c>
      <c r="EN42" s="1">
        <f>biodata!U41</f>
        <v>0</v>
      </c>
      <c r="EO42" s="1">
        <f>biodata!Q41</f>
        <v>0</v>
      </c>
      <c r="EP42" s="1">
        <f>biodata!V41</f>
        <v>0</v>
      </c>
      <c r="EQ42" s="1">
        <f>biodata!R41</f>
        <v>0</v>
      </c>
      <c r="ER42" s="1">
        <f>biodata!W41</f>
        <v>0</v>
      </c>
      <c r="ES42" s="1">
        <f>biodata!S41</f>
        <v>0</v>
      </c>
      <c r="ET42" s="1"/>
      <c r="EU42" s="1">
        <f>biodata!M41</f>
        <v>0</v>
      </c>
      <c r="EV42" s="1">
        <f>biodata!N41</f>
        <v>0</v>
      </c>
      <c r="EW42" s="1">
        <f>SKILL!C39</f>
        <v>0</v>
      </c>
      <c r="EX42" s="1">
        <f>SKILL!D39</f>
        <v>0</v>
      </c>
      <c r="EY42" s="1" t="str">
        <f>SKILL!E39</f>
        <v/>
      </c>
      <c r="EZ42" s="231" t="str">
        <f t="shared" si="1"/>
        <v/>
      </c>
      <c r="FA42" s="1">
        <f>SKILL!G39</f>
        <v>0</v>
      </c>
      <c r="FB42" s="1">
        <f>SKILL!H39</f>
        <v>0</v>
      </c>
      <c r="FC42" s="1" t="str">
        <f>SKILL!I39</f>
        <v/>
      </c>
      <c r="FD42" s="231" t="str">
        <f t="shared" si="2"/>
        <v/>
      </c>
      <c r="FE42" s="1" t="str">
        <f>SKILL!K39</f>
        <v/>
      </c>
      <c r="FF42" s="1" t="str">
        <f t="shared" si="90"/>
        <v/>
      </c>
      <c r="FG42" s="1">
        <f>biodata!I41</f>
        <v>0</v>
      </c>
      <c r="FH42" s="1">
        <f>biodata!J41</f>
        <v>0</v>
      </c>
      <c r="FI42" s="1">
        <f>biodata!K41</f>
        <v>0</v>
      </c>
      <c r="FJ42" s="1">
        <f>biodata!L41</f>
        <v>0</v>
      </c>
    </row>
    <row r="43" spans="1:166">
      <c r="A43" s="1">
        <f>biodata!A42</f>
        <v>34</v>
      </c>
      <c r="B43" s="1" t="str">
        <f>IF(biodata!D42&lt;&gt;"",biodata!D42,"")</f>
        <v/>
      </c>
      <c r="C43" s="1" t="str">
        <f>IF('ut1'!C38&lt;&gt;"",'ut1'!C38,"")</f>
        <v/>
      </c>
      <c r="D43" s="1" t="str">
        <f>IF('ut2'!C38&lt;&gt;"",'ut2'!C38,"")</f>
        <v/>
      </c>
      <c r="E43" s="1" t="str">
        <f t="shared" si="3"/>
        <v/>
      </c>
      <c r="F43" s="1" t="str">
        <f>IF('TT-1'!C38&lt;&gt;"",'TT-1'!C38,"")</f>
        <v/>
      </c>
      <c r="G43" s="1" t="str">
        <f>IF('TT-1'!D38&lt;&gt;"",'TT-1'!D38,"")</f>
        <v/>
      </c>
      <c r="H43" s="1" t="str">
        <f t="shared" si="4"/>
        <v/>
      </c>
      <c r="I43" s="262" t="str">
        <f t="shared" si="5"/>
        <v/>
      </c>
      <c r="J43" s="1" t="str">
        <f t="shared" si="6"/>
        <v/>
      </c>
      <c r="K43" s="1" t="str">
        <f>IF('ut3'!C38&lt;&gt;"",'ut3'!C38,"")</f>
        <v/>
      </c>
      <c r="L43" s="1" t="str">
        <f>IF('ut4'!C38&lt;&gt;"",'ut4'!C38,"")</f>
        <v/>
      </c>
      <c r="M43" s="1" t="str">
        <f t="shared" si="7"/>
        <v/>
      </c>
      <c r="N43" s="1" t="str">
        <f>IF('TT-2'!C38&lt;&gt;"",'TT-2'!C38,"")</f>
        <v/>
      </c>
      <c r="O43" s="1" t="str">
        <f>IF('TT-2'!D38&lt;&gt;"",'TT-2'!D38,"")</f>
        <v/>
      </c>
      <c r="P43" s="229" t="str">
        <f t="shared" si="8"/>
        <v/>
      </c>
      <c r="Q43" s="262" t="str">
        <f t="shared" si="9"/>
        <v/>
      </c>
      <c r="R43" s="1" t="str">
        <f t="shared" si="10"/>
        <v/>
      </c>
      <c r="S43" s="1" t="str">
        <f t="shared" si="11"/>
        <v/>
      </c>
      <c r="T43" s="263" t="str">
        <f t="shared" si="12"/>
        <v/>
      </c>
      <c r="U43" s="80" t="str">
        <f t="shared" si="13"/>
        <v/>
      </c>
      <c r="V43" s="1" t="str">
        <f t="shared" si="14"/>
        <v/>
      </c>
      <c r="W43" s="1" t="str">
        <f t="shared" si="15"/>
        <v/>
      </c>
      <c r="X43" s="1" t="str">
        <f t="shared" si="16"/>
        <v/>
      </c>
      <c r="Y43" s="229" t="str">
        <f>IF('ut1'!D38&lt;&gt;"",'ut1'!D38,"")</f>
        <v/>
      </c>
      <c r="Z43" s="1" t="str">
        <f>IF('ut2'!D38&lt;&gt;"",'ut2'!D38,"")</f>
        <v/>
      </c>
      <c r="AA43" s="1" t="str">
        <f t="shared" si="17"/>
        <v/>
      </c>
      <c r="AB43" s="1" t="str">
        <f>IF('TT-1'!F38&lt;&gt;"",'TT-1'!F38,"")</f>
        <v/>
      </c>
      <c r="AC43" s="1" t="str">
        <f>IF('TT-1'!G38&lt;&gt;"",'TT-1'!G38,"")</f>
        <v/>
      </c>
      <c r="AD43" s="1" t="str">
        <f t="shared" si="18"/>
        <v/>
      </c>
      <c r="AE43" s="262" t="str">
        <f t="shared" si="19"/>
        <v/>
      </c>
      <c r="AF43" s="1" t="str">
        <f t="shared" si="0"/>
        <v/>
      </c>
      <c r="AG43" s="1" t="str">
        <f>IF('ut3'!D38&lt;&gt;"",'ut3'!D38,"")</f>
        <v/>
      </c>
      <c r="AH43" s="1" t="str">
        <f>IF('ut4'!D38&lt;&gt;"",'ut4'!D38,"")</f>
        <v/>
      </c>
      <c r="AI43" s="1" t="str">
        <f t="shared" si="20"/>
        <v/>
      </c>
      <c r="AJ43" s="1" t="str">
        <f>IF('TT-2'!F38&lt;&gt;"",'TT-2'!F38,"")</f>
        <v/>
      </c>
      <c r="AK43" s="1" t="str">
        <f>IF('TT-2'!G38&lt;&gt;"",'TT-2'!G38,"")</f>
        <v/>
      </c>
      <c r="AL43" s="1" t="str">
        <f t="shared" si="21"/>
        <v/>
      </c>
      <c r="AM43" s="262" t="str">
        <f t="shared" si="22"/>
        <v/>
      </c>
      <c r="AN43" s="1" t="str">
        <f t="shared" si="23"/>
        <v/>
      </c>
      <c r="AO43" s="1" t="str">
        <f t="shared" si="24"/>
        <v/>
      </c>
      <c r="AP43" s="263" t="str">
        <f t="shared" si="25"/>
        <v/>
      </c>
      <c r="AQ43" s="80" t="str">
        <f t="shared" si="26"/>
        <v/>
      </c>
      <c r="AR43" s="1" t="str">
        <f t="shared" si="27"/>
        <v/>
      </c>
      <c r="AS43" s="1" t="str">
        <f t="shared" si="28"/>
        <v/>
      </c>
      <c r="AT43" s="1" t="str">
        <f t="shared" si="29"/>
        <v/>
      </c>
      <c r="AU43" s="229" t="str">
        <f>IF('ut1'!E38&lt;&gt;"",'ut1'!E38,"")</f>
        <v/>
      </c>
      <c r="AV43" s="1" t="str">
        <f>IF('ut2'!E38&lt;&gt;"",'ut2'!E38,"")</f>
        <v/>
      </c>
      <c r="AW43" s="1" t="str">
        <f t="shared" si="30"/>
        <v/>
      </c>
      <c r="AX43" s="1" t="str">
        <f>IF('TT-1'!I38&lt;&gt;"",'TT-1'!I38,"")</f>
        <v/>
      </c>
      <c r="AY43" s="1" t="str">
        <f>IF('TT-1'!J38&lt;&gt;"",'TT-1'!J38,"")</f>
        <v/>
      </c>
      <c r="AZ43" s="1" t="str">
        <f t="shared" si="31"/>
        <v/>
      </c>
      <c r="BA43" s="262" t="str">
        <f t="shared" si="32"/>
        <v/>
      </c>
      <c r="BB43" s="1" t="str">
        <f t="shared" si="33"/>
        <v/>
      </c>
      <c r="BC43" s="1" t="str">
        <f>IF('ut3'!E38&lt;&gt;"",'ut3'!E38,"")</f>
        <v/>
      </c>
      <c r="BD43" s="1" t="str">
        <f>IF('ut4'!E38&lt;&gt;"",'ut4'!E38,"")</f>
        <v/>
      </c>
      <c r="BE43" s="1" t="str">
        <f t="shared" si="34"/>
        <v/>
      </c>
      <c r="BF43" s="1" t="str">
        <f>IF('TT-2'!I38&lt;&gt;"",'TT-2'!I38,"")</f>
        <v/>
      </c>
      <c r="BG43" s="1" t="str">
        <f>IF('TT-2'!J38&lt;&gt;"",'TT-2'!J38,"")</f>
        <v/>
      </c>
      <c r="BH43" s="1" t="str">
        <f t="shared" si="35"/>
        <v/>
      </c>
      <c r="BI43" s="262" t="str">
        <f t="shared" si="36"/>
        <v/>
      </c>
      <c r="BJ43" s="1" t="str">
        <f t="shared" si="37"/>
        <v/>
      </c>
      <c r="BK43" s="1" t="str">
        <f t="shared" si="38"/>
        <v/>
      </c>
      <c r="BL43" s="263" t="str">
        <f t="shared" si="39"/>
        <v/>
      </c>
      <c r="BM43" s="80" t="str">
        <f t="shared" si="40"/>
        <v/>
      </c>
      <c r="BN43" s="1" t="str">
        <f t="shared" si="41"/>
        <v/>
      </c>
      <c r="BO43" s="1" t="str">
        <f t="shared" si="42"/>
        <v/>
      </c>
      <c r="BP43" s="1" t="str">
        <f t="shared" si="43"/>
        <v/>
      </c>
      <c r="BQ43" s="1" t="str">
        <f>IF('ut1'!F38&lt;&gt;"",'ut1'!F38,"")</f>
        <v/>
      </c>
      <c r="BR43" s="1" t="str">
        <f>IF('ut2'!F38&lt;&gt;"",'ut2'!F38,"")</f>
        <v/>
      </c>
      <c r="BS43" s="1" t="str">
        <f t="shared" si="44"/>
        <v/>
      </c>
      <c r="BT43" s="1" t="str">
        <f>IF('TT-1'!L38&lt;&gt;"",'TT-1'!L38,"")</f>
        <v/>
      </c>
      <c r="BU43" s="1" t="str">
        <f>IF('TT-1'!M38&lt;&gt;"",'TT-1'!M38,"")</f>
        <v/>
      </c>
      <c r="BV43" s="1" t="str">
        <f t="shared" si="45"/>
        <v/>
      </c>
      <c r="BW43" s="262" t="str">
        <f t="shared" si="46"/>
        <v/>
      </c>
      <c r="BX43" s="1" t="str">
        <f t="shared" si="47"/>
        <v/>
      </c>
      <c r="BY43" s="1" t="str">
        <f>IF('ut3'!F38&lt;&gt;"",'ut3'!F38,"")</f>
        <v/>
      </c>
      <c r="BZ43" s="1" t="str">
        <f>IF('ut4'!F38&lt;&gt;"",'ut4'!F38,"")</f>
        <v/>
      </c>
      <c r="CA43" s="1" t="str">
        <f t="shared" si="48"/>
        <v/>
      </c>
      <c r="CB43" s="1" t="str">
        <f>IF('TT-2'!L38&lt;&gt;"",'TT-2'!L38,"")</f>
        <v/>
      </c>
      <c r="CC43" s="1" t="str">
        <f>IF('TT-2'!M38&lt;&gt;"",'TT-2'!M38,"")</f>
        <v/>
      </c>
      <c r="CD43" s="1" t="str">
        <f t="shared" si="49"/>
        <v/>
      </c>
      <c r="CE43" s="262" t="str">
        <f t="shared" si="50"/>
        <v/>
      </c>
      <c r="CF43" s="1" t="str">
        <f t="shared" si="51"/>
        <v/>
      </c>
      <c r="CG43" s="1" t="str">
        <f t="shared" si="52"/>
        <v/>
      </c>
      <c r="CH43" s="263" t="str">
        <f t="shared" si="53"/>
        <v/>
      </c>
      <c r="CI43" s="80" t="str">
        <f t="shared" si="54"/>
        <v/>
      </c>
      <c r="CJ43" s="1" t="str">
        <f t="shared" si="55"/>
        <v/>
      </c>
      <c r="CK43" s="1" t="str">
        <f t="shared" si="56"/>
        <v/>
      </c>
      <c r="CL43" s="1" t="str">
        <f t="shared" si="57"/>
        <v/>
      </c>
      <c r="CM43" s="229" t="str">
        <f>IF('ut1'!G38&lt;&gt;"",'ut1'!G38,"")</f>
        <v/>
      </c>
      <c r="CN43" s="1" t="str">
        <f>IF('ut2'!G38&lt;&gt;"",'ut2'!G38,"")</f>
        <v/>
      </c>
      <c r="CO43" s="1" t="str">
        <f t="shared" si="58"/>
        <v/>
      </c>
      <c r="CP43" s="1" t="str">
        <f>IF('TT-1'!O38&lt;&gt;"",'TT-1'!O38,"")</f>
        <v/>
      </c>
      <c r="CQ43" s="1" t="str">
        <f>IF('TT-1'!P38&lt;&gt;"",'TT-1'!P38,"")</f>
        <v/>
      </c>
      <c r="CR43" s="1" t="str">
        <f t="shared" si="59"/>
        <v/>
      </c>
      <c r="CS43" s="262" t="str">
        <f t="shared" si="60"/>
        <v/>
      </c>
      <c r="CT43" s="1" t="str">
        <f t="shared" si="61"/>
        <v/>
      </c>
      <c r="CU43" s="1" t="str">
        <f>IF('ut3'!G38&lt;&gt;"",'ut3'!G38,"")</f>
        <v/>
      </c>
      <c r="CV43" s="1" t="str">
        <f>IF('ut4'!G38&lt;&gt;"",'ut4'!G38,"")</f>
        <v/>
      </c>
      <c r="CW43" s="1" t="str">
        <f t="shared" si="62"/>
        <v/>
      </c>
      <c r="CX43" s="1" t="str">
        <f>IF('TT-2'!O38&lt;&gt;"",'TT-2'!O38,"")</f>
        <v/>
      </c>
      <c r="CY43" s="1" t="str">
        <f>IF('TT-2'!P38&lt;&gt;"",'TT-2'!P38,"")</f>
        <v/>
      </c>
      <c r="CZ43" s="1" t="str">
        <f t="shared" si="63"/>
        <v/>
      </c>
      <c r="DA43" s="1" t="str">
        <f t="shared" si="64"/>
        <v/>
      </c>
      <c r="DB43" s="1" t="str">
        <f t="shared" si="65"/>
        <v/>
      </c>
      <c r="DC43" s="1" t="str">
        <f t="shared" si="66"/>
        <v/>
      </c>
      <c r="DD43" s="263" t="str">
        <f t="shared" si="67"/>
        <v/>
      </c>
      <c r="DE43" s="80" t="str">
        <f t="shared" si="68"/>
        <v/>
      </c>
      <c r="DF43" s="1" t="str">
        <f t="shared" si="69"/>
        <v/>
      </c>
      <c r="DG43" s="1" t="str">
        <f t="shared" si="70"/>
        <v/>
      </c>
      <c r="DH43" s="1" t="str">
        <f t="shared" si="71"/>
        <v/>
      </c>
      <c r="DI43" s="229" t="str">
        <f>IF('ut1'!H38&lt;&gt;"",'ut1'!H38,"")</f>
        <v/>
      </c>
      <c r="DJ43" s="1" t="str">
        <f>IF('ut2'!H38&lt;&gt;"",'ut2'!H38,"")</f>
        <v/>
      </c>
      <c r="DK43" s="1" t="str">
        <f t="shared" si="72"/>
        <v/>
      </c>
      <c r="DL43" s="1" t="str">
        <f>IF('TT-1'!R38&lt;&gt;"",'TT-1'!R38,"")</f>
        <v/>
      </c>
      <c r="DM43" s="1" t="str">
        <f>IF('TT-1'!S38&lt;&gt;"",'TT-1'!S38,"")</f>
        <v/>
      </c>
      <c r="DN43" s="1" t="str">
        <f t="shared" si="73"/>
        <v/>
      </c>
      <c r="DO43" s="262" t="str">
        <f t="shared" si="74"/>
        <v/>
      </c>
      <c r="DP43" s="1" t="str">
        <f t="shared" si="75"/>
        <v/>
      </c>
      <c r="DQ43" s="1" t="str">
        <f>IF('ut3'!H38&lt;&gt;"",'ut3'!H38,"")</f>
        <v/>
      </c>
      <c r="DR43" s="1" t="str">
        <f>IF('ut4'!H38&lt;&gt;"",'ut4'!H38,"")</f>
        <v/>
      </c>
      <c r="DS43" s="1" t="str">
        <f t="shared" si="76"/>
        <v/>
      </c>
      <c r="DT43" s="1" t="str">
        <f>IF('TT-2'!R38&lt;&gt;"",'TT-2'!R38,"")</f>
        <v/>
      </c>
      <c r="DU43" s="1" t="str">
        <f>IF('TT-2'!S38&lt;&gt;"",'TT-2'!S38,"")</f>
        <v/>
      </c>
      <c r="DV43" s="1" t="str">
        <f t="shared" si="77"/>
        <v/>
      </c>
      <c r="DW43" s="262" t="str">
        <f t="shared" si="78"/>
        <v/>
      </c>
      <c r="DX43" s="1" t="str">
        <f t="shared" si="79"/>
        <v/>
      </c>
      <c r="DY43" s="1" t="str">
        <f t="shared" si="80"/>
        <v/>
      </c>
      <c r="DZ43" s="80" t="str">
        <f t="shared" si="81"/>
        <v/>
      </c>
      <c r="EA43" s="80" t="str">
        <f t="shared" si="82"/>
        <v/>
      </c>
      <c r="EB43" s="1" t="str">
        <f t="shared" si="83"/>
        <v/>
      </c>
      <c r="EC43" s="1" t="str">
        <f t="shared" si="84"/>
        <v/>
      </c>
      <c r="ED43" s="1" t="str">
        <f t="shared" si="85"/>
        <v/>
      </c>
      <c r="EE43" s="1">
        <f t="shared" si="86"/>
        <v>0</v>
      </c>
      <c r="EF43" s="230" t="str">
        <f t="shared" si="87"/>
        <v/>
      </c>
      <c r="EG43" s="1" t="str">
        <f t="shared" si="88"/>
        <v/>
      </c>
      <c r="EH43" s="1" t="str">
        <f t="shared" si="89"/>
        <v/>
      </c>
      <c r="EI43" s="1">
        <f>biodata!O42</f>
        <v>0</v>
      </c>
      <c r="EJ43" s="1">
        <f>biodata!T42</f>
        <v>0</v>
      </c>
      <c r="EK43" s="1"/>
      <c r="EL43" s="1"/>
      <c r="EM43" s="1">
        <f>biodata!P42</f>
        <v>0</v>
      </c>
      <c r="EN43" s="1">
        <f>biodata!U42</f>
        <v>0</v>
      </c>
      <c r="EO43" s="1">
        <f>biodata!Q42</f>
        <v>0</v>
      </c>
      <c r="EP43" s="1">
        <f>biodata!V42</f>
        <v>0</v>
      </c>
      <c r="EQ43" s="1">
        <f>biodata!R42</f>
        <v>0</v>
      </c>
      <c r="ER43" s="1">
        <f>biodata!W42</f>
        <v>0</v>
      </c>
      <c r="ES43" s="1">
        <f>biodata!S42</f>
        <v>0</v>
      </c>
      <c r="ET43" s="1"/>
      <c r="EU43" s="1">
        <f>biodata!M42</f>
        <v>0</v>
      </c>
      <c r="EV43" s="1">
        <f>biodata!N42</f>
        <v>0</v>
      </c>
      <c r="EW43" s="1">
        <f>SKILL!C40</f>
        <v>0</v>
      </c>
      <c r="EX43" s="1">
        <f>SKILL!D40</f>
        <v>0</v>
      </c>
      <c r="EY43" s="1" t="str">
        <f>SKILL!E40</f>
        <v/>
      </c>
      <c r="EZ43" s="231" t="str">
        <f t="shared" si="1"/>
        <v/>
      </c>
      <c r="FA43" s="1">
        <f>SKILL!G40</f>
        <v>0</v>
      </c>
      <c r="FB43" s="1">
        <f>SKILL!H40</f>
        <v>0</v>
      </c>
      <c r="FC43" s="1" t="str">
        <f>SKILL!I40</f>
        <v/>
      </c>
      <c r="FD43" s="231" t="str">
        <f t="shared" si="2"/>
        <v/>
      </c>
      <c r="FE43" s="1" t="str">
        <f>SKILL!K40</f>
        <v/>
      </c>
      <c r="FF43" s="1" t="str">
        <f t="shared" si="90"/>
        <v/>
      </c>
      <c r="FG43" s="1">
        <f>biodata!I42</f>
        <v>0</v>
      </c>
      <c r="FH43" s="1">
        <f>biodata!J42</f>
        <v>0</v>
      </c>
      <c r="FI43" s="1">
        <f>biodata!K42</f>
        <v>0</v>
      </c>
      <c r="FJ43" s="1">
        <f>biodata!L42</f>
        <v>0</v>
      </c>
    </row>
    <row r="44" spans="1:166">
      <c r="A44" s="1">
        <f>biodata!A43</f>
        <v>35</v>
      </c>
      <c r="B44" s="1" t="str">
        <f>IF(biodata!D43&lt;&gt;"",biodata!D43,"")</f>
        <v/>
      </c>
      <c r="C44" s="1" t="str">
        <f>IF('ut1'!C39&lt;&gt;"",'ut1'!C39,"")</f>
        <v/>
      </c>
      <c r="D44" s="1" t="str">
        <f>IF('ut2'!C39&lt;&gt;"",'ut2'!C39,"")</f>
        <v/>
      </c>
      <c r="E44" s="1" t="str">
        <f t="shared" si="3"/>
        <v/>
      </c>
      <c r="F44" s="1" t="str">
        <f>IF('TT-1'!C39&lt;&gt;"",'TT-1'!C39,"")</f>
        <v/>
      </c>
      <c r="G44" s="1" t="str">
        <f>IF('TT-1'!D39&lt;&gt;"",'TT-1'!D39,"")</f>
        <v/>
      </c>
      <c r="H44" s="1" t="str">
        <f t="shared" si="4"/>
        <v/>
      </c>
      <c r="I44" s="262" t="str">
        <f t="shared" si="5"/>
        <v/>
      </c>
      <c r="J44" s="1" t="str">
        <f t="shared" si="6"/>
        <v/>
      </c>
      <c r="K44" s="1" t="str">
        <f>IF('ut3'!C39&lt;&gt;"",'ut3'!C39,"")</f>
        <v/>
      </c>
      <c r="L44" s="1" t="str">
        <f>IF('ut4'!C39&lt;&gt;"",'ut4'!C39,"")</f>
        <v/>
      </c>
      <c r="M44" s="1" t="str">
        <f t="shared" si="7"/>
        <v/>
      </c>
      <c r="N44" s="1" t="str">
        <f>IF('TT-2'!C39&lt;&gt;"",'TT-2'!C39,"")</f>
        <v/>
      </c>
      <c r="O44" s="1" t="str">
        <f>IF('TT-2'!D39&lt;&gt;"",'TT-2'!D39,"")</f>
        <v/>
      </c>
      <c r="P44" s="229" t="str">
        <f t="shared" si="8"/>
        <v/>
      </c>
      <c r="Q44" s="262" t="str">
        <f t="shared" si="9"/>
        <v/>
      </c>
      <c r="R44" s="1" t="str">
        <f t="shared" si="10"/>
        <v/>
      </c>
      <c r="S44" s="1" t="str">
        <f t="shared" si="11"/>
        <v/>
      </c>
      <c r="T44" s="263" t="str">
        <f t="shared" si="12"/>
        <v/>
      </c>
      <c r="U44" s="80" t="str">
        <f t="shared" si="13"/>
        <v/>
      </c>
      <c r="V44" s="1" t="str">
        <f t="shared" si="14"/>
        <v/>
      </c>
      <c r="W44" s="1" t="str">
        <f t="shared" si="15"/>
        <v/>
      </c>
      <c r="X44" s="1" t="str">
        <f t="shared" si="16"/>
        <v/>
      </c>
      <c r="Y44" s="229" t="str">
        <f>IF('ut1'!D39&lt;&gt;"",'ut1'!D39,"")</f>
        <v/>
      </c>
      <c r="Z44" s="1" t="str">
        <f>IF('ut2'!D39&lt;&gt;"",'ut2'!D39,"")</f>
        <v/>
      </c>
      <c r="AA44" s="1" t="str">
        <f t="shared" si="17"/>
        <v/>
      </c>
      <c r="AB44" s="1" t="str">
        <f>IF('TT-1'!F39&lt;&gt;"",'TT-1'!F39,"")</f>
        <v/>
      </c>
      <c r="AC44" s="1" t="str">
        <f>IF('TT-1'!G39&lt;&gt;"",'TT-1'!G39,"")</f>
        <v/>
      </c>
      <c r="AD44" s="1" t="str">
        <f t="shared" si="18"/>
        <v/>
      </c>
      <c r="AE44" s="262" t="str">
        <f t="shared" si="19"/>
        <v/>
      </c>
      <c r="AF44" s="1" t="str">
        <f t="shared" si="0"/>
        <v/>
      </c>
      <c r="AG44" s="1" t="str">
        <f>IF('ut3'!D39&lt;&gt;"",'ut3'!D39,"")</f>
        <v/>
      </c>
      <c r="AH44" s="1" t="str">
        <f>IF('ut4'!D39&lt;&gt;"",'ut4'!D39,"")</f>
        <v/>
      </c>
      <c r="AI44" s="1" t="str">
        <f t="shared" si="20"/>
        <v/>
      </c>
      <c r="AJ44" s="1" t="str">
        <f>IF('TT-2'!F39&lt;&gt;"",'TT-2'!F39,"")</f>
        <v/>
      </c>
      <c r="AK44" s="1" t="str">
        <f>IF('TT-2'!G39&lt;&gt;"",'TT-2'!G39,"")</f>
        <v/>
      </c>
      <c r="AL44" s="1" t="str">
        <f t="shared" si="21"/>
        <v/>
      </c>
      <c r="AM44" s="262" t="str">
        <f t="shared" si="22"/>
        <v/>
      </c>
      <c r="AN44" s="1" t="str">
        <f t="shared" si="23"/>
        <v/>
      </c>
      <c r="AO44" s="1" t="str">
        <f t="shared" si="24"/>
        <v/>
      </c>
      <c r="AP44" s="263" t="str">
        <f t="shared" si="25"/>
        <v/>
      </c>
      <c r="AQ44" s="80" t="str">
        <f t="shared" si="26"/>
        <v/>
      </c>
      <c r="AR44" s="1" t="str">
        <f t="shared" si="27"/>
        <v/>
      </c>
      <c r="AS44" s="1" t="str">
        <f t="shared" si="28"/>
        <v/>
      </c>
      <c r="AT44" s="1" t="str">
        <f t="shared" si="29"/>
        <v/>
      </c>
      <c r="AU44" s="229" t="str">
        <f>IF('ut1'!E39&lt;&gt;"",'ut1'!E39,"")</f>
        <v/>
      </c>
      <c r="AV44" s="1" t="str">
        <f>IF('ut2'!E39&lt;&gt;"",'ut2'!E39,"")</f>
        <v/>
      </c>
      <c r="AW44" s="1" t="str">
        <f t="shared" si="30"/>
        <v/>
      </c>
      <c r="AX44" s="1" t="str">
        <f>IF('TT-1'!I39&lt;&gt;"",'TT-1'!I39,"")</f>
        <v/>
      </c>
      <c r="AY44" s="1" t="str">
        <f>IF('TT-1'!J39&lt;&gt;"",'TT-1'!J39,"")</f>
        <v/>
      </c>
      <c r="AZ44" s="1" t="str">
        <f t="shared" si="31"/>
        <v/>
      </c>
      <c r="BA44" s="262" t="str">
        <f t="shared" si="32"/>
        <v/>
      </c>
      <c r="BB44" s="1" t="str">
        <f t="shared" si="33"/>
        <v/>
      </c>
      <c r="BC44" s="1" t="str">
        <f>IF('ut3'!E39&lt;&gt;"",'ut3'!E39,"")</f>
        <v/>
      </c>
      <c r="BD44" s="1" t="str">
        <f>IF('ut4'!E39&lt;&gt;"",'ut4'!E39,"")</f>
        <v/>
      </c>
      <c r="BE44" s="1" t="str">
        <f t="shared" si="34"/>
        <v/>
      </c>
      <c r="BF44" s="1" t="str">
        <f>IF('TT-2'!I39&lt;&gt;"",'TT-2'!I39,"")</f>
        <v/>
      </c>
      <c r="BG44" s="1" t="str">
        <f>IF('TT-2'!J39&lt;&gt;"",'TT-2'!J39,"")</f>
        <v/>
      </c>
      <c r="BH44" s="1" t="str">
        <f t="shared" si="35"/>
        <v/>
      </c>
      <c r="BI44" s="262" t="str">
        <f t="shared" si="36"/>
        <v/>
      </c>
      <c r="BJ44" s="1" t="str">
        <f t="shared" si="37"/>
        <v/>
      </c>
      <c r="BK44" s="1" t="str">
        <f t="shared" si="38"/>
        <v/>
      </c>
      <c r="BL44" s="263" t="str">
        <f t="shared" si="39"/>
        <v/>
      </c>
      <c r="BM44" s="80" t="str">
        <f t="shared" si="40"/>
        <v/>
      </c>
      <c r="BN44" s="1" t="str">
        <f t="shared" si="41"/>
        <v/>
      </c>
      <c r="BO44" s="1" t="str">
        <f t="shared" si="42"/>
        <v/>
      </c>
      <c r="BP44" s="1" t="str">
        <f t="shared" si="43"/>
        <v/>
      </c>
      <c r="BQ44" s="1" t="str">
        <f>IF('ut1'!F39&lt;&gt;"",'ut1'!F39,"")</f>
        <v/>
      </c>
      <c r="BR44" s="1" t="str">
        <f>IF('ut2'!F39&lt;&gt;"",'ut2'!F39,"")</f>
        <v/>
      </c>
      <c r="BS44" s="1" t="str">
        <f t="shared" si="44"/>
        <v/>
      </c>
      <c r="BT44" s="1" t="str">
        <f>IF('TT-1'!L39&lt;&gt;"",'TT-1'!L39,"")</f>
        <v/>
      </c>
      <c r="BU44" s="1" t="str">
        <f>IF('TT-1'!M39&lt;&gt;"",'TT-1'!M39,"")</f>
        <v/>
      </c>
      <c r="BV44" s="1" t="str">
        <f t="shared" si="45"/>
        <v/>
      </c>
      <c r="BW44" s="262" t="str">
        <f t="shared" si="46"/>
        <v/>
      </c>
      <c r="BX44" s="1" t="str">
        <f t="shared" si="47"/>
        <v/>
      </c>
      <c r="BY44" s="1" t="str">
        <f>IF('ut3'!F39&lt;&gt;"",'ut3'!F39,"")</f>
        <v/>
      </c>
      <c r="BZ44" s="1" t="str">
        <f>IF('ut4'!F39&lt;&gt;"",'ut4'!F39,"")</f>
        <v/>
      </c>
      <c r="CA44" s="1" t="str">
        <f t="shared" si="48"/>
        <v/>
      </c>
      <c r="CB44" s="1" t="str">
        <f>IF('TT-2'!L39&lt;&gt;"",'TT-2'!L39,"")</f>
        <v/>
      </c>
      <c r="CC44" s="1" t="str">
        <f>IF('TT-2'!M39&lt;&gt;"",'TT-2'!M39,"")</f>
        <v/>
      </c>
      <c r="CD44" s="1" t="str">
        <f t="shared" si="49"/>
        <v/>
      </c>
      <c r="CE44" s="262" t="str">
        <f t="shared" si="50"/>
        <v/>
      </c>
      <c r="CF44" s="1" t="str">
        <f t="shared" si="51"/>
        <v/>
      </c>
      <c r="CG44" s="1" t="str">
        <f t="shared" si="52"/>
        <v/>
      </c>
      <c r="CH44" s="263" t="str">
        <f t="shared" si="53"/>
        <v/>
      </c>
      <c r="CI44" s="80" t="str">
        <f t="shared" si="54"/>
        <v/>
      </c>
      <c r="CJ44" s="1" t="str">
        <f t="shared" si="55"/>
        <v/>
      </c>
      <c r="CK44" s="1" t="str">
        <f t="shared" si="56"/>
        <v/>
      </c>
      <c r="CL44" s="1" t="str">
        <f t="shared" si="57"/>
        <v/>
      </c>
      <c r="CM44" s="229" t="str">
        <f>IF('ut1'!G39&lt;&gt;"",'ut1'!G39,"")</f>
        <v/>
      </c>
      <c r="CN44" s="1" t="str">
        <f>IF('ut2'!G39&lt;&gt;"",'ut2'!G39,"")</f>
        <v/>
      </c>
      <c r="CO44" s="1" t="str">
        <f t="shared" si="58"/>
        <v/>
      </c>
      <c r="CP44" s="1" t="str">
        <f>IF('TT-1'!O39&lt;&gt;"",'TT-1'!O39,"")</f>
        <v/>
      </c>
      <c r="CQ44" s="1" t="str">
        <f>IF('TT-1'!P39&lt;&gt;"",'TT-1'!P39,"")</f>
        <v/>
      </c>
      <c r="CR44" s="1" t="str">
        <f t="shared" si="59"/>
        <v/>
      </c>
      <c r="CS44" s="262" t="str">
        <f t="shared" si="60"/>
        <v/>
      </c>
      <c r="CT44" s="1" t="str">
        <f t="shared" si="61"/>
        <v/>
      </c>
      <c r="CU44" s="1" t="str">
        <f>IF('ut3'!G39&lt;&gt;"",'ut3'!G39,"")</f>
        <v/>
      </c>
      <c r="CV44" s="1" t="str">
        <f>IF('ut4'!G39&lt;&gt;"",'ut4'!G39,"")</f>
        <v/>
      </c>
      <c r="CW44" s="1" t="str">
        <f t="shared" si="62"/>
        <v/>
      </c>
      <c r="CX44" s="1" t="str">
        <f>IF('TT-2'!O39&lt;&gt;"",'TT-2'!O39,"")</f>
        <v/>
      </c>
      <c r="CY44" s="1" t="str">
        <f>IF('TT-2'!P39&lt;&gt;"",'TT-2'!P39,"")</f>
        <v/>
      </c>
      <c r="CZ44" s="1" t="str">
        <f t="shared" si="63"/>
        <v/>
      </c>
      <c r="DA44" s="1" t="str">
        <f t="shared" si="64"/>
        <v/>
      </c>
      <c r="DB44" s="1" t="str">
        <f t="shared" si="65"/>
        <v/>
      </c>
      <c r="DC44" s="1" t="str">
        <f t="shared" si="66"/>
        <v/>
      </c>
      <c r="DD44" s="263" t="str">
        <f t="shared" si="67"/>
        <v/>
      </c>
      <c r="DE44" s="80" t="str">
        <f t="shared" si="68"/>
        <v/>
      </c>
      <c r="DF44" s="1" t="str">
        <f t="shared" si="69"/>
        <v/>
      </c>
      <c r="DG44" s="1" t="str">
        <f t="shared" si="70"/>
        <v/>
      </c>
      <c r="DH44" s="1" t="str">
        <f t="shared" si="71"/>
        <v/>
      </c>
      <c r="DI44" s="229" t="str">
        <f>IF('ut1'!H39&lt;&gt;"",'ut1'!H39,"")</f>
        <v/>
      </c>
      <c r="DJ44" s="1" t="str">
        <f>IF('ut2'!H39&lt;&gt;"",'ut2'!H39,"")</f>
        <v/>
      </c>
      <c r="DK44" s="1" t="str">
        <f t="shared" si="72"/>
        <v/>
      </c>
      <c r="DL44" s="1" t="str">
        <f>IF('TT-1'!R39&lt;&gt;"",'TT-1'!R39,"")</f>
        <v/>
      </c>
      <c r="DM44" s="1" t="str">
        <f>IF('TT-1'!S39&lt;&gt;"",'TT-1'!S39,"")</f>
        <v/>
      </c>
      <c r="DN44" s="1" t="str">
        <f t="shared" si="73"/>
        <v/>
      </c>
      <c r="DO44" s="262" t="str">
        <f t="shared" si="74"/>
        <v/>
      </c>
      <c r="DP44" s="1" t="str">
        <f t="shared" si="75"/>
        <v/>
      </c>
      <c r="DQ44" s="1" t="str">
        <f>IF('ut3'!H39&lt;&gt;"",'ut3'!H39,"")</f>
        <v/>
      </c>
      <c r="DR44" s="1" t="str">
        <f>IF('ut4'!H39&lt;&gt;"",'ut4'!H39,"")</f>
        <v/>
      </c>
      <c r="DS44" s="1" t="str">
        <f t="shared" si="76"/>
        <v/>
      </c>
      <c r="DT44" s="1" t="str">
        <f>IF('TT-2'!R39&lt;&gt;"",'TT-2'!R39,"")</f>
        <v/>
      </c>
      <c r="DU44" s="1" t="str">
        <f>IF('TT-2'!S39&lt;&gt;"",'TT-2'!S39,"")</f>
        <v/>
      </c>
      <c r="DV44" s="1" t="str">
        <f t="shared" si="77"/>
        <v/>
      </c>
      <c r="DW44" s="262" t="str">
        <f t="shared" si="78"/>
        <v/>
      </c>
      <c r="DX44" s="1" t="str">
        <f t="shared" si="79"/>
        <v/>
      </c>
      <c r="DY44" s="1" t="str">
        <f t="shared" si="80"/>
        <v/>
      </c>
      <c r="DZ44" s="80" t="str">
        <f t="shared" si="81"/>
        <v/>
      </c>
      <c r="EA44" s="80" t="str">
        <f t="shared" si="82"/>
        <v/>
      </c>
      <c r="EB44" s="1" t="str">
        <f t="shared" si="83"/>
        <v/>
      </c>
      <c r="EC44" s="1" t="str">
        <f t="shared" si="84"/>
        <v/>
      </c>
      <c r="ED44" s="1" t="str">
        <f t="shared" si="85"/>
        <v/>
      </c>
      <c r="EE44" s="1">
        <f t="shared" si="86"/>
        <v>0</v>
      </c>
      <c r="EF44" s="230" t="str">
        <f t="shared" si="87"/>
        <v/>
      </c>
      <c r="EG44" s="1" t="str">
        <f t="shared" si="88"/>
        <v/>
      </c>
      <c r="EH44" s="1" t="str">
        <f t="shared" si="89"/>
        <v/>
      </c>
      <c r="EI44" s="1">
        <f>biodata!O43</f>
        <v>0</v>
      </c>
      <c r="EJ44" s="1">
        <f>biodata!T43</f>
        <v>0</v>
      </c>
      <c r="EK44" s="1"/>
      <c r="EL44" s="1"/>
      <c r="EM44" s="1">
        <f>biodata!P43</f>
        <v>0</v>
      </c>
      <c r="EN44" s="1">
        <f>biodata!U43</f>
        <v>0</v>
      </c>
      <c r="EO44" s="1">
        <f>biodata!Q43</f>
        <v>0</v>
      </c>
      <c r="EP44" s="1">
        <f>biodata!V43</f>
        <v>0</v>
      </c>
      <c r="EQ44" s="1">
        <f>biodata!R43</f>
        <v>0</v>
      </c>
      <c r="ER44" s="1">
        <f>biodata!W43</f>
        <v>0</v>
      </c>
      <c r="ES44" s="1">
        <f>biodata!S43</f>
        <v>0</v>
      </c>
      <c r="ET44" s="1"/>
      <c r="EU44" s="1">
        <f>biodata!M43</f>
        <v>0</v>
      </c>
      <c r="EV44" s="1">
        <f>biodata!N43</f>
        <v>0</v>
      </c>
      <c r="EW44" s="1">
        <f>SKILL!C41</f>
        <v>0</v>
      </c>
      <c r="EX44" s="1">
        <f>SKILL!D41</f>
        <v>0</v>
      </c>
      <c r="EY44" s="1" t="str">
        <f>SKILL!E41</f>
        <v/>
      </c>
      <c r="EZ44" s="231" t="str">
        <f t="shared" si="1"/>
        <v/>
      </c>
      <c r="FA44" s="1">
        <f>SKILL!G41</f>
        <v>0</v>
      </c>
      <c r="FB44" s="1">
        <f>SKILL!H41</f>
        <v>0</v>
      </c>
      <c r="FC44" s="1" t="str">
        <f>SKILL!I41</f>
        <v/>
      </c>
      <c r="FD44" s="231" t="str">
        <f t="shared" si="2"/>
        <v/>
      </c>
      <c r="FE44" s="1" t="str">
        <f>SKILL!K41</f>
        <v/>
      </c>
      <c r="FF44" s="1" t="str">
        <f t="shared" si="90"/>
        <v/>
      </c>
      <c r="FG44" s="1">
        <f>biodata!I43</f>
        <v>0</v>
      </c>
      <c r="FH44" s="1">
        <f>biodata!J43</f>
        <v>0</v>
      </c>
      <c r="FI44" s="1">
        <f>biodata!K43</f>
        <v>0</v>
      </c>
      <c r="FJ44" s="1">
        <f>biodata!L43</f>
        <v>0</v>
      </c>
    </row>
    <row r="45" spans="1:166" s="40" customFormat="1" ht="14.25" customHeight="1">
      <c r="A45" s="80">
        <f>biodata!A44</f>
        <v>36</v>
      </c>
      <c r="B45" s="80" t="str">
        <f>IF(biodata!D44&lt;&gt;"",biodata!D44,"")</f>
        <v/>
      </c>
      <c r="C45" s="80" t="str">
        <f>IF('ut1'!C40&lt;&gt;"",'ut1'!C40,"")</f>
        <v/>
      </c>
      <c r="D45" s="80" t="str">
        <f>IF('ut2'!C40&lt;&gt;"",'ut2'!C40,"")</f>
        <v/>
      </c>
      <c r="E45" s="80" t="str">
        <f t="shared" si="3"/>
        <v/>
      </c>
      <c r="F45" s="80" t="str">
        <f>IF('TT-1'!C40&lt;&gt;"",'TT-1'!C40,"")</f>
        <v/>
      </c>
      <c r="G45" s="80" t="str">
        <f>IF('TT-1'!D40&lt;&gt;"",'TT-1'!D40,"")</f>
        <v/>
      </c>
      <c r="H45" s="80" t="str">
        <f t="shared" si="4"/>
        <v/>
      </c>
      <c r="I45" s="262" t="str">
        <f t="shared" si="5"/>
        <v/>
      </c>
      <c r="J45" s="80" t="str">
        <f t="shared" si="6"/>
        <v/>
      </c>
      <c r="K45" s="80" t="str">
        <f>IF('ut3'!C40&lt;&gt;"",'ut3'!C40,"")</f>
        <v/>
      </c>
      <c r="L45" s="80" t="str">
        <f>IF('ut4'!C40&lt;&gt;"",'ut4'!C40,"")</f>
        <v/>
      </c>
      <c r="M45" s="80" t="str">
        <f t="shared" si="7"/>
        <v/>
      </c>
      <c r="N45" s="80" t="str">
        <f>IF('TT-2'!C40&lt;&gt;"",'TT-2'!C40,"")</f>
        <v/>
      </c>
      <c r="O45" s="80" t="str">
        <f>IF('TT-2'!D40&lt;&gt;"",'TT-2'!D40,"")</f>
        <v/>
      </c>
      <c r="P45" s="91" t="str">
        <f t="shared" si="8"/>
        <v/>
      </c>
      <c r="Q45" s="262" t="str">
        <f t="shared" si="9"/>
        <v/>
      </c>
      <c r="R45" s="80" t="str">
        <f t="shared" si="10"/>
        <v/>
      </c>
      <c r="S45" s="80" t="str">
        <f t="shared" si="11"/>
        <v/>
      </c>
      <c r="T45" s="263" t="str">
        <f t="shared" si="12"/>
        <v/>
      </c>
      <c r="U45" s="80" t="str">
        <f t="shared" si="13"/>
        <v/>
      </c>
      <c r="V45" s="80" t="str">
        <f t="shared" si="14"/>
        <v/>
      </c>
      <c r="W45" s="80" t="str">
        <f t="shared" si="15"/>
        <v/>
      </c>
      <c r="X45" s="80" t="str">
        <f t="shared" si="16"/>
        <v/>
      </c>
      <c r="Y45" s="91" t="str">
        <f>IF('ut1'!D40&lt;&gt;"",'ut1'!D40,"")</f>
        <v/>
      </c>
      <c r="Z45" s="80" t="str">
        <f>IF('ut2'!D40&lt;&gt;"",'ut2'!D40,"")</f>
        <v/>
      </c>
      <c r="AA45" s="80" t="str">
        <f t="shared" si="17"/>
        <v/>
      </c>
      <c r="AB45" s="80" t="str">
        <f>IF('TT-1'!F40&lt;&gt;"",'TT-1'!F40,"")</f>
        <v/>
      </c>
      <c r="AC45" s="80" t="str">
        <f>IF('TT-1'!G40&lt;&gt;"",'TT-1'!G40,"")</f>
        <v/>
      </c>
      <c r="AD45" s="80" t="str">
        <f t="shared" si="18"/>
        <v/>
      </c>
      <c r="AE45" s="262" t="str">
        <f t="shared" si="19"/>
        <v/>
      </c>
      <c r="AF45" s="80" t="str">
        <f t="shared" si="0"/>
        <v/>
      </c>
      <c r="AG45" s="80" t="str">
        <f>IF('ut3'!D40&lt;&gt;"",'ut3'!D40,"")</f>
        <v/>
      </c>
      <c r="AH45" s="80" t="str">
        <f>IF('ut4'!D40&lt;&gt;"",'ut4'!D40,"")</f>
        <v/>
      </c>
      <c r="AI45" s="80" t="str">
        <f t="shared" si="20"/>
        <v/>
      </c>
      <c r="AJ45" s="80" t="str">
        <f>IF('TT-2'!F40&lt;&gt;"",'TT-2'!F40,"")</f>
        <v/>
      </c>
      <c r="AK45" s="80" t="str">
        <f>IF('TT-2'!G40&lt;&gt;"",'TT-2'!G40,"")</f>
        <v/>
      </c>
      <c r="AL45" s="80" t="str">
        <f t="shared" si="21"/>
        <v/>
      </c>
      <c r="AM45" s="262" t="str">
        <f t="shared" si="22"/>
        <v/>
      </c>
      <c r="AN45" s="80" t="str">
        <f t="shared" si="23"/>
        <v/>
      </c>
      <c r="AO45" s="80" t="str">
        <f t="shared" si="24"/>
        <v/>
      </c>
      <c r="AP45" s="263" t="str">
        <f t="shared" si="25"/>
        <v/>
      </c>
      <c r="AQ45" s="80" t="str">
        <f t="shared" si="26"/>
        <v/>
      </c>
      <c r="AR45" s="80" t="str">
        <f t="shared" si="27"/>
        <v/>
      </c>
      <c r="AS45" s="80" t="str">
        <f t="shared" si="28"/>
        <v/>
      </c>
      <c r="AT45" s="80" t="str">
        <f t="shared" si="29"/>
        <v/>
      </c>
      <c r="AU45" s="91" t="str">
        <f>IF('ut1'!E40&lt;&gt;"",'ut1'!E40,"")</f>
        <v/>
      </c>
      <c r="AV45" s="80" t="str">
        <f>IF('ut2'!E40&lt;&gt;"",'ut2'!E40,"")</f>
        <v/>
      </c>
      <c r="AW45" s="80" t="str">
        <f t="shared" si="30"/>
        <v/>
      </c>
      <c r="AX45" s="80" t="str">
        <f>IF('TT-1'!I40&lt;&gt;"",'TT-1'!I40,"")</f>
        <v/>
      </c>
      <c r="AY45" s="80" t="str">
        <f>IF('TT-1'!J40&lt;&gt;"",'TT-1'!J40,"")</f>
        <v/>
      </c>
      <c r="AZ45" s="80" t="str">
        <f t="shared" si="31"/>
        <v/>
      </c>
      <c r="BA45" s="262" t="str">
        <f t="shared" si="32"/>
        <v/>
      </c>
      <c r="BB45" s="80" t="str">
        <f t="shared" si="33"/>
        <v/>
      </c>
      <c r="BC45" s="80" t="str">
        <f>IF('ut3'!E40&lt;&gt;"",'ut3'!E40,"")</f>
        <v/>
      </c>
      <c r="BD45" s="80" t="str">
        <f>IF('ut4'!E40&lt;&gt;"",'ut4'!E40,"")</f>
        <v/>
      </c>
      <c r="BE45" s="80" t="str">
        <f t="shared" si="34"/>
        <v/>
      </c>
      <c r="BF45" s="80" t="str">
        <f>IF('TT-2'!I40&lt;&gt;"",'TT-2'!I40,"")</f>
        <v/>
      </c>
      <c r="BG45" s="80" t="str">
        <f>IF('TT-2'!J40&lt;&gt;"",'TT-2'!J40,"")</f>
        <v/>
      </c>
      <c r="BH45" s="80" t="str">
        <f t="shared" si="35"/>
        <v/>
      </c>
      <c r="BI45" s="262" t="str">
        <f t="shared" si="36"/>
        <v/>
      </c>
      <c r="BJ45" s="80" t="str">
        <f t="shared" si="37"/>
        <v/>
      </c>
      <c r="BK45" s="80" t="str">
        <f t="shared" si="38"/>
        <v/>
      </c>
      <c r="BL45" s="263" t="str">
        <f t="shared" si="39"/>
        <v/>
      </c>
      <c r="BM45" s="80" t="str">
        <f t="shared" si="40"/>
        <v/>
      </c>
      <c r="BN45" s="80" t="str">
        <f t="shared" si="41"/>
        <v/>
      </c>
      <c r="BO45" s="80" t="str">
        <f t="shared" si="42"/>
        <v/>
      </c>
      <c r="BP45" s="80" t="str">
        <f t="shared" si="43"/>
        <v/>
      </c>
      <c r="BQ45" s="80" t="str">
        <f>IF('ut1'!F40&lt;&gt;"",'ut1'!F40,"")</f>
        <v/>
      </c>
      <c r="BR45" s="80" t="str">
        <f>IF('ut2'!F40&lt;&gt;"",'ut2'!F40,"")</f>
        <v/>
      </c>
      <c r="BS45" s="80" t="str">
        <f t="shared" si="44"/>
        <v/>
      </c>
      <c r="BT45" s="80" t="str">
        <f>IF('TT-1'!L40&lt;&gt;"",'TT-1'!L40,"")</f>
        <v/>
      </c>
      <c r="BU45" s="80" t="str">
        <f>IF('TT-1'!M40&lt;&gt;"",'TT-1'!M40,"")</f>
        <v/>
      </c>
      <c r="BV45" s="80" t="str">
        <f t="shared" si="45"/>
        <v/>
      </c>
      <c r="BW45" s="262" t="str">
        <f t="shared" si="46"/>
        <v/>
      </c>
      <c r="BX45" s="80" t="str">
        <f t="shared" si="47"/>
        <v/>
      </c>
      <c r="BY45" s="80" t="str">
        <f>IF('ut3'!F40&lt;&gt;"",'ut3'!F40,"")</f>
        <v/>
      </c>
      <c r="BZ45" s="80" t="str">
        <f>IF('ut4'!F40&lt;&gt;"",'ut4'!F40,"")</f>
        <v/>
      </c>
      <c r="CA45" s="80" t="str">
        <f t="shared" si="48"/>
        <v/>
      </c>
      <c r="CB45" s="80" t="str">
        <f>IF('TT-2'!L40&lt;&gt;"",'TT-2'!L40,"")</f>
        <v/>
      </c>
      <c r="CC45" s="80" t="str">
        <f>IF('TT-2'!M40&lt;&gt;"",'TT-2'!M40,"")</f>
        <v/>
      </c>
      <c r="CD45" s="80" t="str">
        <f t="shared" si="49"/>
        <v/>
      </c>
      <c r="CE45" s="262" t="str">
        <f t="shared" si="50"/>
        <v/>
      </c>
      <c r="CF45" s="80" t="str">
        <f t="shared" si="51"/>
        <v/>
      </c>
      <c r="CG45" s="80" t="str">
        <f t="shared" si="52"/>
        <v/>
      </c>
      <c r="CH45" s="263" t="str">
        <f t="shared" si="53"/>
        <v/>
      </c>
      <c r="CI45" s="80" t="str">
        <f t="shared" si="54"/>
        <v/>
      </c>
      <c r="CJ45" s="80" t="str">
        <f t="shared" si="55"/>
        <v/>
      </c>
      <c r="CK45" s="80" t="str">
        <f t="shared" si="56"/>
        <v/>
      </c>
      <c r="CL45" s="80" t="str">
        <f t="shared" si="57"/>
        <v/>
      </c>
      <c r="CM45" s="91" t="str">
        <f>IF('ut1'!G40&lt;&gt;"",'ut1'!G40,"")</f>
        <v/>
      </c>
      <c r="CN45" s="80" t="str">
        <f>IF('ut2'!G40&lt;&gt;"",'ut2'!G40,"")</f>
        <v/>
      </c>
      <c r="CO45" s="80" t="str">
        <f t="shared" si="58"/>
        <v/>
      </c>
      <c r="CP45" s="80" t="str">
        <f>IF('TT-1'!O40&lt;&gt;"",'TT-1'!O40,"")</f>
        <v/>
      </c>
      <c r="CQ45" s="80" t="str">
        <f>IF('TT-1'!P40&lt;&gt;"",'TT-1'!P40,"")</f>
        <v/>
      </c>
      <c r="CR45" s="80" t="str">
        <f t="shared" si="59"/>
        <v/>
      </c>
      <c r="CS45" s="262" t="str">
        <f t="shared" si="60"/>
        <v/>
      </c>
      <c r="CT45" s="80" t="str">
        <f t="shared" si="61"/>
        <v/>
      </c>
      <c r="CU45" s="80" t="str">
        <f>IF('ut3'!G40&lt;&gt;"",'ut3'!G40,"")</f>
        <v/>
      </c>
      <c r="CV45" s="80" t="str">
        <f>IF('ut4'!G40&lt;&gt;"",'ut4'!G40,"")</f>
        <v/>
      </c>
      <c r="CW45" s="80" t="str">
        <f t="shared" si="62"/>
        <v/>
      </c>
      <c r="CX45" s="80" t="str">
        <f>IF('TT-2'!O40&lt;&gt;"",'TT-2'!O40,"")</f>
        <v/>
      </c>
      <c r="CY45" s="80" t="str">
        <f>IF('TT-2'!P40&lt;&gt;"",'TT-2'!P40,"")</f>
        <v/>
      </c>
      <c r="CZ45" s="80" t="str">
        <f t="shared" si="63"/>
        <v/>
      </c>
      <c r="DA45" s="1" t="str">
        <f t="shared" si="64"/>
        <v/>
      </c>
      <c r="DB45" s="80" t="str">
        <f t="shared" si="65"/>
        <v/>
      </c>
      <c r="DC45" s="80" t="str">
        <f t="shared" si="66"/>
        <v/>
      </c>
      <c r="DD45" s="263" t="str">
        <f t="shared" si="67"/>
        <v/>
      </c>
      <c r="DE45" s="80" t="str">
        <f t="shared" si="68"/>
        <v/>
      </c>
      <c r="DF45" s="80" t="str">
        <f t="shared" si="69"/>
        <v/>
      </c>
      <c r="DG45" s="80" t="str">
        <f t="shared" si="70"/>
        <v/>
      </c>
      <c r="DH45" s="80" t="str">
        <f t="shared" si="71"/>
        <v/>
      </c>
      <c r="DI45" s="91" t="str">
        <f>IF('ut1'!H40&lt;&gt;"",'ut1'!H40,"")</f>
        <v/>
      </c>
      <c r="DJ45" s="80" t="str">
        <f>IF('ut2'!H40&lt;&gt;"",'ut2'!H40,"")</f>
        <v/>
      </c>
      <c r="DK45" s="80" t="str">
        <f t="shared" si="72"/>
        <v/>
      </c>
      <c r="DL45" s="80" t="str">
        <f>IF('TT-1'!R40&lt;&gt;"",'TT-1'!R40,"")</f>
        <v/>
      </c>
      <c r="DM45" s="80" t="str">
        <f>IF('TT-1'!S40&lt;&gt;"",'TT-1'!S40,"")</f>
        <v/>
      </c>
      <c r="DN45" s="80" t="str">
        <f t="shared" si="73"/>
        <v/>
      </c>
      <c r="DO45" s="262" t="str">
        <f t="shared" si="74"/>
        <v/>
      </c>
      <c r="DP45" s="80" t="str">
        <f t="shared" si="75"/>
        <v/>
      </c>
      <c r="DQ45" s="80" t="str">
        <f>IF('ut3'!H40&lt;&gt;"",'ut3'!H40,"")</f>
        <v/>
      </c>
      <c r="DR45" s="80" t="str">
        <f>IF('ut4'!H40&lt;&gt;"",'ut4'!H40,"")</f>
        <v/>
      </c>
      <c r="DS45" s="80" t="str">
        <f t="shared" si="76"/>
        <v/>
      </c>
      <c r="DT45" s="80" t="str">
        <f>IF('TT-2'!R40&lt;&gt;"",'TT-2'!R40,"")</f>
        <v/>
      </c>
      <c r="DU45" s="80" t="str">
        <f>IF('TT-2'!S40&lt;&gt;"",'TT-2'!S40,"")</f>
        <v/>
      </c>
      <c r="DV45" s="80" t="str">
        <f t="shared" si="77"/>
        <v/>
      </c>
      <c r="DW45" s="262" t="str">
        <f t="shared" si="78"/>
        <v/>
      </c>
      <c r="DX45" s="80" t="str">
        <f t="shared" si="79"/>
        <v/>
      </c>
      <c r="DY45" s="80" t="str">
        <f t="shared" si="80"/>
        <v/>
      </c>
      <c r="DZ45" s="80" t="str">
        <f t="shared" si="81"/>
        <v/>
      </c>
      <c r="EA45" s="80" t="str">
        <f t="shared" si="82"/>
        <v/>
      </c>
      <c r="EB45" s="80" t="str">
        <f t="shared" si="83"/>
        <v/>
      </c>
      <c r="EC45" s="80" t="str">
        <f t="shared" si="84"/>
        <v/>
      </c>
      <c r="ED45" s="80" t="str">
        <f t="shared" si="85"/>
        <v/>
      </c>
      <c r="EE45" s="80">
        <f t="shared" si="86"/>
        <v>0</v>
      </c>
      <c r="EF45" s="232" t="str">
        <f t="shared" si="87"/>
        <v/>
      </c>
      <c r="EG45" s="80" t="str">
        <f t="shared" si="88"/>
        <v/>
      </c>
      <c r="EH45" s="80" t="str">
        <f t="shared" si="89"/>
        <v/>
      </c>
      <c r="EI45" s="80">
        <f>biodata!O44</f>
        <v>0</v>
      </c>
      <c r="EJ45" s="80">
        <f>biodata!T44</f>
        <v>0</v>
      </c>
      <c r="EK45" s="80"/>
      <c r="EL45" s="80"/>
      <c r="EM45" s="80">
        <f>biodata!P44</f>
        <v>0</v>
      </c>
      <c r="EN45" s="80">
        <f>biodata!U44</f>
        <v>0</v>
      </c>
      <c r="EO45" s="1">
        <f>biodata!Q44</f>
        <v>0</v>
      </c>
      <c r="EP45" s="1">
        <f>biodata!V44</f>
        <v>0</v>
      </c>
      <c r="EQ45" s="80">
        <f>biodata!R44</f>
        <v>0</v>
      </c>
      <c r="ER45" s="80">
        <f>biodata!W44</f>
        <v>0</v>
      </c>
      <c r="ES45" s="1">
        <f>biodata!S44</f>
        <v>0</v>
      </c>
      <c r="ET45" s="1"/>
      <c r="EU45" s="80">
        <f>biodata!M44</f>
        <v>0</v>
      </c>
      <c r="EV45" s="80">
        <f>biodata!N44</f>
        <v>0</v>
      </c>
      <c r="EW45" s="80">
        <f>SKILL!C42</f>
        <v>0</v>
      </c>
      <c r="EX45" s="80">
        <f>SKILL!D42</f>
        <v>0</v>
      </c>
      <c r="EY45" s="80" t="str">
        <f>SKILL!E42</f>
        <v/>
      </c>
      <c r="EZ45" s="233" t="str">
        <f t="shared" si="1"/>
        <v/>
      </c>
      <c r="FA45" s="80">
        <f>SKILL!G42</f>
        <v>0</v>
      </c>
      <c r="FB45" s="80">
        <f>SKILL!H42</f>
        <v>0</v>
      </c>
      <c r="FC45" s="80" t="str">
        <f>SKILL!I42</f>
        <v/>
      </c>
      <c r="FD45" s="233" t="str">
        <f t="shared" si="2"/>
        <v/>
      </c>
      <c r="FE45" s="80" t="str">
        <f>SKILL!K42</f>
        <v/>
      </c>
      <c r="FF45" s="80" t="str">
        <f t="shared" si="90"/>
        <v/>
      </c>
      <c r="FG45" s="80">
        <f>biodata!I44</f>
        <v>0</v>
      </c>
      <c r="FH45" s="80">
        <f>biodata!J44</f>
        <v>0</v>
      </c>
      <c r="FI45" s="80">
        <f>biodata!K44</f>
        <v>0</v>
      </c>
      <c r="FJ45" s="80">
        <f>biodata!L44</f>
        <v>0</v>
      </c>
    </row>
    <row r="46" spans="1:166">
      <c r="A46" s="1">
        <f>biodata!A45</f>
        <v>37</v>
      </c>
      <c r="B46" s="1" t="str">
        <f>IF(biodata!D45&lt;&gt;"",biodata!D45,"")</f>
        <v/>
      </c>
      <c r="C46" s="1" t="str">
        <f>IF('ut1'!C41&lt;&gt;"",'ut1'!C41,"")</f>
        <v/>
      </c>
      <c r="D46" s="1" t="str">
        <f>IF('ut2'!C41&lt;&gt;"",'ut2'!C41,"")</f>
        <v/>
      </c>
      <c r="E46" s="1" t="str">
        <f t="shared" si="3"/>
        <v/>
      </c>
      <c r="F46" s="1" t="str">
        <f>IF('TT-1'!C41&lt;&gt;"",'TT-1'!C41,"")</f>
        <v/>
      </c>
      <c r="G46" s="1" t="str">
        <f>IF('TT-1'!D41&lt;&gt;"",'TT-1'!D41,"")</f>
        <v/>
      </c>
      <c r="H46" s="1" t="str">
        <f t="shared" si="4"/>
        <v/>
      </c>
      <c r="I46" s="262" t="str">
        <f t="shared" si="5"/>
        <v/>
      </c>
      <c r="J46" s="1" t="str">
        <f t="shared" si="6"/>
        <v/>
      </c>
      <c r="K46" s="1" t="str">
        <f>IF('ut3'!C41&lt;&gt;"",'ut3'!C41,"")</f>
        <v/>
      </c>
      <c r="L46" s="1" t="str">
        <f>IF('ut4'!C41&lt;&gt;"",'ut4'!C41,"")</f>
        <v/>
      </c>
      <c r="M46" s="1" t="str">
        <f t="shared" si="7"/>
        <v/>
      </c>
      <c r="N46" s="1" t="str">
        <f>IF('TT-2'!C41&lt;&gt;"",'TT-2'!C41,"")</f>
        <v/>
      </c>
      <c r="O46" s="1" t="str">
        <f>IF('TT-2'!D41&lt;&gt;"",'TT-2'!D41,"")</f>
        <v/>
      </c>
      <c r="P46" s="229" t="str">
        <f t="shared" si="8"/>
        <v/>
      </c>
      <c r="Q46" s="262" t="str">
        <f t="shared" si="9"/>
        <v/>
      </c>
      <c r="R46" s="1" t="str">
        <f t="shared" si="10"/>
        <v/>
      </c>
      <c r="S46" s="1" t="str">
        <f t="shared" si="11"/>
        <v/>
      </c>
      <c r="T46" s="263" t="str">
        <f t="shared" si="12"/>
        <v/>
      </c>
      <c r="U46" s="80" t="str">
        <f t="shared" si="13"/>
        <v/>
      </c>
      <c r="V46" s="1" t="str">
        <f t="shared" si="14"/>
        <v/>
      </c>
      <c r="W46" s="1" t="str">
        <f t="shared" si="15"/>
        <v/>
      </c>
      <c r="X46" s="1" t="str">
        <f t="shared" si="16"/>
        <v/>
      </c>
      <c r="Y46" s="229" t="str">
        <f>IF('ut1'!D41&lt;&gt;"",'ut1'!D41,"")</f>
        <v/>
      </c>
      <c r="Z46" s="1" t="str">
        <f>IF('ut2'!D41&lt;&gt;"",'ut2'!D41,"")</f>
        <v/>
      </c>
      <c r="AA46" s="1" t="str">
        <f t="shared" si="17"/>
        <v/>
      </c>
      <c r="AB46" s="1" t="str">
        <f>IF('TT-1'!F41&lt;&gt;"",'TT-1'!F41,"")</f>
        <v/>
      </c>
      <c r="AC46" s="1" t="str">
        <f>IF('TT-1'!G41&lt;&gt;"",'TT-1'!G41,"")</f>
        <v/>
      </c>
      <c r="AD46" s="1" t="str">
        <f t="shared" si="18"/>
        <v/>
      </c>
      <c r="AE46" s="262" t="str">
        <f t="shared" si="19"/>
        <v/>
      </c>
      <c r="AF46" s="1" t="str">
        <f t="shared" si="0"/>
        <v/>
      </c>
      <c r="AG46" s="1" t="str">
        <f>IF('ut3'!D41&lt;&gt;"",'ut3'!D41,"")</f>
        <v/>
      </c>
      <c r="AH46" s="1" t="str">
        <f>IF('ut4'!D41&lt;&gt;"",'ut4'!D41,"")</f>
        <v/>
      </c>
      <c r="AI46" s="1" t="str">
        <f t="shared" si="20"/>
        <v/>
      </c>
      <c r="AJ46" s="1" t="str">
        <f>IF('TT-2'!F41&lt;&gt;"",'TT-2'!F41,"")</f>
        <v/>
      </c>
      <c r="AK46" s="1" t="str">
        <f>IF('TT-2'!G41&lt;&gt;"",'TT-2'!G41,"")</f>
        <v/>
      </c>
      <c r="AL46" s="1" t="str">
        <f t="shared" si="21"/>
        <v/>
      </c>
      <c r="AM46" s="262" t="str">
        <f t="shared" si="22"/>
        <v/>
      </c>
      <c r="AN46" s="1" t="str">
        <f t="shared" si="23"/>
        <v/>
      </c>
      <c r="AO46" s="1" t="str">
        <f t="shared" si="24"/>
        <v/>
      </c>
      <c r="AP46" s="263" t="str">
        <f t="shared" si="25"/>
        <v/>
      </c>
      <c r="AQ46" s="80" t="str">
        <f t="shared" si="26"/>
        <v/>
      </c>
      <c r="AR46" s="1" t="str">
        <f t="shared" si="27"/>
        <v/>
      </c>
      <c r="AS46" s="1" t="str">
        <f t="shared" si="28"/>
        <v/>
      </c>
      <c r="AT46" s="1" t="str">
        <f t="shared" si="29"/>
        <v/>
      </c>
      <c r="AU46" s="229" t="str">
        <f>IF('ut1'!E41&lt;&gt;"",'ut1'!E41,"")</f>
        <v/>
      </c>
      <c r="AV46" s="1" t="str">
        <f>IF('ut2'!E41&lt;&gt;"",'ut2'!E41,"")</f>
        <v/>
      </c>
      <c r="AW46" s="1" t="str">
        <f t="shared" si="30"/>
        <v/>
      </c>
      <c r="AX46" s="1" t="str">
        <f>IF('TT-1'!I41&lt;&gt;"",'TT-1'!I41,"")</f>
        <v/>
      </c>
      <c r="AY46" s="1" t="str">
        <f>IF('TT-1'!J41&lt;&gt;"",'TT-1'!J41,"")</f>
        <v/>
      </c>
      <c r="AZ46" s="1" t="str">
        <f t="shared" si="31"/>
        <v/>
      </c>
      <c r="BA46" s="262" t="str">
        <f t="shared" si="32"/>
        <v/>
      </c>
      <c r="BB46" s="1" t="str">
        <f t="shared" si="33"/>
        <v/>
      </c>
      <c r="BC46" s="1" t="str">
        <f>IF('ut3'!E41&lt;&gt;"",'ut3'!E41,"")</f>
        <v/>
      </c>
      <c r="BD46" s="1" t="str">
        <f>IF('ut4'!E41&lt;&gt;"",'ut4'!E41,"")</f>
        <v/>
      </c>
      <c r="BE46" s="1" t="str">
        <f t="shared" si="34"/>
        <v/>
      </c>
      <c r="BF46" s="1" t="str">
        <f>IF('TT-2'!I41&lt;&gt;"",'TT-2'!I41,"")</f>
        <v/>
      </c>
      <c r="BG46" s="1" t="str">
        <f>IF('TT-2'!J41&lt;&gt;"",'TT-2'!J41,"")</f>
        <v/>
      </c>
      <c r="BH46" s="1" t="str">
        <f t="shared" si="35"/>
        <v/>
      </c>
      <c r="BI46" s="262" t="str">
        <f t="shared" si="36"/>
        <v/>
      </c>
      <c r="BJ46" s="1" t="str">
        <f t="shared" si="37"/>
        <v/>
      </c>
      <c r="BK46" s="1" t="str">
        <f t="shared" si="38"/>
        <v/>
      </c>
      <c r="BL46" s="263" t="str">
        <f t="shared" si="39"/>
        <v/>
      </c>
      <c r="BM46" s="80" t="str">
        <f t="shared" si="40"/>
        <v/>
      </c>
      <c r="BN46" s="1" t="str">
        <f t="shared" si="41"/>
        <v/>
      </c>
      <c r="BO46" s="1" t="str">
        <f t="shared" si="42"/>
        <v/>
      </c>
      <c r="BP46" s="1" t="str">
        <f t="shared" si="43"/>
        <v/>
      </c>
      <c r="BQ46" s="1" t="str">
        <f>IF('ut1'!F41&lt;&gt;"",'ut1'!F41,"")</f>
        <v/>
      </c>
      <c r="BR46" s="1" t="str">
        <f>IF('ut2'!F41&lt;&gt;"",'ut2'!F41,"")</f>
        <v/>
      </c>
      <c r="BS46" s="1" t="str">
        <f t="shared" si="44"/>
        <v/>
      </c>
      <c r="BT46" s="1" t="str">
        <f>IF('TT-1'!L41&lt;&gt;"",'TT-1'!L41,"")</f>
        <v/>
      </c>
      <c r="BU46" s="1" t="str">
        <f>IF('TT-1'!M41&lt;&gt;"",'TT-1'!M41,"")</f>
        <v/>
      </c>
      <c r="BV46" s="1" t="str">
        <f t="shared" si="45"/>
        <v/>
      </c>
      <c r="BW46" s="262" t="str">
        <f t="shared" si="46"/>
        <v/>
      </c>
      <c r="BX46" s="1" t="str">
        <f t="shared" si="47"/>
        <v/>
      </c>
      <c r="BY46" s="1" t="str">
        <f>IF('ut3'!F41&lt;&gt;"",'ut3'!F41,"")</f>
        <v/>
      </c>
      <c r="BZ46" s="1" t="str">
        <f>IF('ut4'!F41&lt;&gt;"",'ut4'!F41,"")</f>
        <v/>
      </c>
      <c r="CA46" s="1" t="str">
        <f t="shared" si="48"/>
        <v/>
      </c>
      <c r="CB46" s="1" t="str">
        <f>IF('TT-2'!L41&lt;&gt;"",'TT-2'!L41,"")</f>
        <v/>
      </c>
      <c r="CC46" s="1" t="str">
        <f>IF('TT-2'!M41&lt;&gt;"",'TT-2'!M41,"")</f>
        <v/>
      </c>
      <c r="CD46" s="1" t="str">
        <f t="shared" si="49"/>
        <v/>
      </c>
      <c r="CE46" s="262" t="str">
        <f t="shared" si="50"/>
        <v/>
      </c>
      <c r="CF46" s="1" t="str">
        <f t="shared" si="51"/>
        <v/>
      </c>
      <c r="CG46" s="1" t="str">
        <f t="shared" si="52"/>
        <v/>
      </c>
      <c r="CH46" s="263" t="str">
        <f t="shared" si="53"/>
        <v/>
      </c>
      <c r="CI46" s="80" t="str">
        <f t="shared" si="54"/>
        <v/>
      </c>
      <c r="CJ46" s="1" t="str">
        <f t="shared" si="55"/>
        <v/>
      </c>
      <c r="CK46" s="1" t="str">
        <f t="shared" si="56"/>
        <v/>
      </c>
      <c r="CL46" s="1" t="str">
        <f t="shared" si="57"/>
        <v/>
      </c>
      <c r="CM46" s="229" t="str">
        <f>IF('ut1'!G41&lt;&gt;"",'ut1'!G41,"")</f>
        <v/>
      </c>
      <c r="CN46" s="1" t="str">
        <f>IF('ut2'!G41&lt;&gt;"",'ut2'!G41,"")</f>
        <v/>
      </c>
      <c r="CO46" s="1" t="str">
        <f t="shared" si="58"/>
        <v/>
      </c>
      <c r="CP46" s="1" t="str">
        <f>IF('TT-1'!O41&lt;&gt;"",'TT-1'!O41,"")</f>
        <v/>
      </c>
      <c r="CQ46" s="1" t="str">
        <f>IF('TT-1'!P41&lt;&gt;"",'TT-1'!P41,"")</f>
        <v/>
      </c>
      <c r="CR46" s="1" t="str">
        <f t="shared" si="59"/>
        <v/>
      </c>
      <c r="CS46" s="262" t="str">
        <f t="shared" si="60"/>
        <v/>
      </c>
      <c r="CT46" s="1" t="str">
        <f t="shared" si="61"/>
        <v/>
      </c>
      <c r="CU46" s="1" t="str">
        <f>IF('ut3'!G41&lt;&gt;"",'ut3'!G41,"")</f>
        <v/>
      </c>
      <c r="CV46" s="1" t="str">
        <f>IF('ut4'!G41&lt;&gt;"",'ut4'!G41,"")</f>
        <v/>
      </c>
      <c r="CW46" s="1" t="str">
        <f t="shared" si="62"/>
        <v/>
      </c>
      <c r="CX46" s="1" t="str">
        <f>IF('TT-2'!O41&lt;&gt;"",'TT-2'!O41,"")</f>
        <v/>
      </c>
      <c r="CY46" s="1" t="str">
        <f>IF('TT-2'!P41&lt;&gt;"",'TT-2'!P41,"")</f>
        <v/>
      </c>
      <c r="CZ46" s="1" t="str">
        <f t="shared" si="63"/>
        <v/>
      </c>
      <c r="DA46" s="1" t="str">
        <f t="shared" si="64"/>
        <v/>
      </c>
      <c r="DB46" s="1" t="str">
        <f t="shared" si="65"/>
        <v/>
      </c>
      <c r="DC46" s="1" t="str">
        <f t="shared" si="66"/>
        <v/>
      </c>
      <c r="DD46" s="263" t="str">
        <f t="shared" si="67"/>
        <v/>
      </c>
      <c r="DE46" s="80" t="str">
        <f t="shared" si="68"/>
        <v/>
      </c>
      <c r="DF46" s="1" t="str">
        <f t="shared" si="69"/>
        <v/>
      </c>
      <c r="DG46" s="1" t="str">
        <f t="shared" si="70"/>
        <v/>
      </c>
      <c r="DH46" s="1" t="str">
        <f t="shared" si="71"/>
        <v/>
      </c>
      <c r="DI46" s="229" t="str">
        <f>IF('ut1'!H41&lt;&gt;"",'ut1'!H41,"")</f>
        <v/>
      </c>
      <c r="DJ46" s="1" t="str">
        <f>IF('ut2'!H41&lt;&gt;"",'ut2'!H41,"")</f>
        <v/>
      </c>
      <c r="DK46" s="1" t="str">
        <f t="shared" si="72"/>
        <v/>
      </c>
      <c r="DL46" s="1" t="str">
        <f>IF('TT-1'!R41&lt;&gt;"",'TT-1'!R41,"")</f>
        <v/>
      </c>
      <c r="DM46" s="1" t="str">
        <f>IF('TT-1'!S41&lt;&gt;"",'TT-1'!S41,"")</f>
        <v/>
      </c>
      <c r="DN46" s="1" t="str">
        <f t="shared" si="73"/>
        <v/>
      </c>
      <c r="DO46" s="262" t="str">
        <f t="shared" si="74"/>
        <v/>
      </c>
      <c r="DP46" s="1" t="str">
        <f t="shared" si="75"/>
        <v/>
      </c>
      <c r="DQ46" s="1" t="str">
        <f>IF('ut3'!H41&lt;&gt;"",'ut3'!H41,"")</f>
        <v/>
      </c>
      <c r="DR46" s="1" t="str">
        <f>IF('ut4'!H41&lt;&gt;"",'ut4'!H41,"")</f>
        <v/>
      </c>
      <c r="DS46" s="1" t="str">
        <f t="shared" si="76"/>
        <v/>
      </c>
      <c r="DT46" s="1" t="str">
        <f>IF('TT-2'!R41&lt;&gt;"",'TT-2'!R41,"")</f>
        <v/>
      </c>
      <c r="DU46" s="1" t="str">
        <f>IF('TT-2'!S41&lt;&gt;"",'TT-2'!S41,"")</f>
        <v/>
      </c>
      <c r="DV46" s="1" t="str">
        <f t="shared" si="77"/>
        <v/>
      </c>
      <c r="DW46" s="262" t="str">
        <f t="shared" si="78"/>
        <v/>
      </c>
      <c r="DX46" s="1" t="str">
        <f t="shared" si="79"/>
        <v/>
      </c>
      <c r="DY46" s="1" t="str">
        <f t="shared" si="80"/>
        <v/>
      </c>
      <c r="DZ46" s="80" t="str">
        <f t="shared" si="81"/>
        <v/>
      </c>
      <c r="EA46" s="80" t="str">
        <f t="shared" si="82"/>
        <v/>
      </c>
      <c r="EB46" s="1" t="str">
        <f t="shared" si="83"/>
        <v/>
      </c>
      <c r="EC46" s="1" t="str">
        <f t="shared" si="84"/>
        <v/>
      </c>
      <c r="ED46" s="1" t="str">
        <f t="shared" si="85"/>
        <v/>
      </c>
      <c r="EE46" s="1">
        <f t="shared" si="86"/>
        <v>0</v>
      </c>
      <c r="EF46" s="230" t="str">
        <f t="shared" si="87"/>
        <v/>
      </c>
      <c r="EG46" s="1" t="str">
        <f t="shared" si="88"/>
        <v/>
      </c>
      <c r="EH46" s="1" t="str">
        <f t="shared" si="89"/>
        <v/>
      </c>
      <c r="EI46" s="1">
        <f>biodata!O45</f>
        <v>0</v>
      </c>
      <c r="EJ46" s="1">
        <f>biodata!T45</f>
        <v>0</v>
      </c>
      <c r="EK46" s="1"/>
      <c r="EL46" s="1"/>
      <c r="EM46" s="1">
        <f>biodata!P45</f>
        <v>0</v>
      </c>
      <c r="EN46" s="1">
        <f>biodata!U45</f>
        <v>0</v>
      </c>
      <c r="EO46" s="1">
        <f>biodata!Q45</f>
        <v>0</v>
      </c>
      <c r="EP46" s="1">
        <f>biodata!V45</f>
        <v>0</v>
      </c>
      <c r="EQ46" s="1">
        <f>biodata!R45</f>
        <v>0</v>
      </c>
      <c r="ER46" s="1">
        <f>biodata!W45</f>
        <v>0</v>
      </c>
      <c r="ES46" s="1">
        <f>biodata!S45</f>
        <v>0</v>
      </c>
      <c r="ET46" s="1"/>
      <c r="EU46" s="1">
        <f>biodata!M45</f>
        <v>0</v>
      </c>
      <c r="EV46" s="1">
        <f>biodata!N45</f>
        <v>0</v>
      </c>
      <c r="EW46" s="1">
        <f>SKILL!C43</f>
        <v>0</v>
      </c>
      <c r="EX46" s="1">
        <f>SKILL!D43</f>
        <v>0</v>
      </c>
      <c r="EY46" s="1" t="str">
        <f>SKILL!E43</f>
        <v/>
      </c>
      <c r="EZ46" s="231" t="str">
        <f t="shared" si="1"/>
        <v/>
      </c>
      <c r="FA46" s="1">
        <f>SKILL!G43</f>
        <v>0</v>
      </c>
      <c r="FB46" s="1">
        <f>SKILL!H43</f>
        <v>0</v>
      </c>
      <c r="FC46" s="1" t="str">
        <f>SKILL!I43</f>
        <v/>
      </c>
      <c r="FD46" s="231" t="str">
        <f t="shared" si="2"/>
        <v/>
      </c>
      <c r="FE46" s="1" t="str">
        <f>SKILL!K43</f>
        <v/>
      </c>
      <c r="FF46" s="1" t="str">
        <f t="shared" si="90"/>
        <v/>
      </c>
      <c r="FG46" s="1">
        <f>biodata!I45</f>
        <v>0</v>
      </c>
      <c r="FH46" s="1">
        <f>biodata!J45</f>
        <v>0</v>
      </c>
      <c r="FI46" s="1">
        <f>biodata!K45</f>
        <v>0</v>
      </c>
      <c r="FJ46" s="1">
        <f>biodata!L45</f>
        <v>0</v>
      </c>
    </row>
    <row r="47" spans="1:166">
      <c r="A47" s="1">
        <f>biodata!A46</f>
        <v>38</v>
      </c>
      <c r="B47" s="1" t="str">
        <f>IF(biodata!D46&lt;&gt;"",biodata!D46,"")</f>
        <v/>
      </c>
      <c r="C47" s="1" t="str">
        <f>IF('ut1'!C42&lt;&gt;"",'ut1'!C42,"")</f>
        <v/>
      </c>
      <c r="D47" s="1" t="str">
        <f>IF('ut2'!C42&lt;&gt;"",'ut2'!C42,"")</f>
        <v/>
      </c>
      <c r="E47" s="1" t="str">
        <f t="shared" si="3"/>
        <v/>
      </c>
      <c r="F47" s="1" t="str">
        <f>IF('TT-1'!C42&lt;&gt;"",'TT-1'!C42,"")</f>
        <v/>
      </c>
      <c r="G47" s="1" t="str">
        <f>IF('TT-1'!D42&lt;&gt;"",'TT-1'!D42,"")</f>
        <v/>
      </c>
      <c r="H47" s="1" t="str">
        <f t="shared" si="4"/>
        <v/>
      </c>
      <c r="I47" s="262" t="str">
        <f t="shared" si="5"/>
        <v/>
      </c>
      <c r="J47" s="1" t="str">
        <f t="shared" si="6"/>
        <v/>
      </c>
      <c r="K47" s="1" t="str">
        <f>IF('ut3'!C42&lt;&gt;"",'ut3'!C42,"")</f>
        <v/>
      </c>
      <c r="L47" s="1" t="str">
        <f>IF('ut4'!C42&lt;&gt;"",'ut4'!C42,"")</f>
        <v/>
      </c>
      <c r="M47" s="1" t="str">
        <f t="shared" si="7"/>
        <v/>
      </c>
      <c r="N47" s="1" t="str">
        <f>IF('TT-2'!C42&lt;&gt;"",'TT-2'!C42,"")</f>
        <v/>
      </c>
      <c r="O47" s="1" t="str">
        <f>IF('TT-2'!D42&lt;&gt;"",'TT-2'!D42,"")</f>
        <v/>
      </c>
      <c r="P47" s="229" t="str">
        <f t="shared" si="8"/>
        <v/>
      </c>
      <c r="Q47" s="262" t="str">
        <f t="shared" si="9"/>
        <v/>
      </c>
      <c r="R47" s="1" t="str">
        <f t="shared" si="10"/>
        <v/>
      </c>
      <c r="S47" s="1" t="str">
        <f t="shared" si="11"/>
        <v/>
      </c>
      <c r="T47" s="263" t="str">
        <f t="shared" si="12"/>
        <v/>
      </c>
      <c r="U47" s="80" t="str">
        <f t="shared" si="13"/>
        <v/>
      </c>
      <c r="V47" s="1" t="str">
        <f t="shared" si="14"/>
        <v/>
      </c>
      <c r="W47" s="1" t="str">
        <f t="shared" si="15"/>
        <v/>
      </c>
      <c r="X47" s="1" t="str">
        <f t="shared" si="16"/>
        <v/>
      </c>
      <c r="Y47" s="229" t="str">
        <f>IF('ut1'!D42&lt;&gt;"",'ut1'!D42,"")</f>
        <v/>
      </c>
      <c r="Z47" s="1" t="str">
        <f>IF('ut2'!D42&lt;&gt;"",'ut2'!D42,"")</f>
        <v/>
      </c>
      <c r="AA47" s="1" t="str">
        <f t="shared" si="17"/>
        <v/>
      </c>
      <c r="AB47" s="1" t="str">
        <f>IF('TT-1'!F42&lt;&gt;"",'TT-1'!F42,"")</f>
        <v/>
      </c>
      <c r="AC47" s="1" t="str">
        <f>IF('TT-1'!G42&lt;&gt;"",'TT-1'!G42,"")</f>
        <v/>
      </c>
      <c r="AD47" s="1" t="str">
        <f t="shared" si="18"/>
        <v/>
      </c>
      <c r="AE47" s="262" t="str">
        <f t="shared" si="19"/>
        <v/>
      </c>
      <c r="AF47" s="1" t="str">
        <f t="shared" si="0"/>
        <v/>
      </c>
      <c r="AG47" s="1" t="str">
        <f>IF('ut3'!D42&lt;&gt;"",'ut3'!D42,"")</f>
        <v/>
      </c>
      <c r="AH47" s="1" t="str">
        <f>IF('ut4'!D42&lt;&gt;"",'ut4'!D42,"")</f>
        <v/>
      </c>
      <c r="AI47" s="1" t="str">
        <f t="shared" si="20"/>
        <v/>
      </c>
      <c r="AJ47" s="1" t="str">
        <f>IF('TT-2'!F42&lt;&gt;"",'TT-2'!F42,"")</f>
        <v/>
      </c>
      <c r="AK47" s="1" t="str">
        <f>IF('TT-2'!G42&lt;&gt;"",'TT-2'!G42,"")</f>
        <v/>
      </c>
      <c r="AL47" s="1" t="str">
        <f t="shared" si="21"/>
        <v/>
      </c>
      <c r="AM47" s="262" t="str">
        <f t="shared" si="22"/>
        <v/>
      </c>
      <c r="AN47" s="1" t="str">
        <f t="shared" si="23"/>
        <v/>
      </c>
      <c r="AO47" s="1" t="str">
        <f t="shared" si="24"/>
        <v/>
      </c>
      <c r="AP47" s="263" t="str">
        <f t="shared" si="25"/>
        <v/>
      </c>
      <c r="AQ47" s="80" t="str">
        <f t="shared" si="26"/>
        <v/>
      </c>
      <c r="AR47" s="1" t="str">
        <f t="shared" si="27"/>
        <v/>
      </c>
      <c r="AS47" s="1" t="str">
        <f t="shared" si="28"/>
        <v/>
      </c>
      <c r="AT47" s="1" t="str">
        <f t="shared" si="29"/>
        <v/>
      </c>
      <c r="AU47" s="229" t="str">
        <f>IF('ut1'!E42&lt;&gt;"",'ut1'!E42,"")</f>
        <v/>
      </c>
      <c r="AV47" s="1" t="str">
        <f>IF('ut2'!E42&lt;&gt;"",'ut2'!E42,"")</f>
        <v/>
      </c>
      <c r="AW47" s="1" t="str">
        <f t="shared" si="30"/>
        <v/>
      </c>
      <c r="AX47" s="1" t="str">
        <f>IF('TT-1'!I42&lt;&gt;"",'TT-1'!I42,"")</f>
        <v/>
      </c>
      <c r="AY47" s="1" t="str">
        <f>IF('TT-1'!J42&lt;&gt;"",'TT-1'!J42,"")</f>
        <v/>
      </c>
      <c r="AZ47" s="1" t="str">
        <f t="shared" si="31"/>
        <v/>
      </c>
      <c r="BA47" s="262" t="str">
        <f t="shared" si="32"/>
        <v/>
      </c>
      <c r="BB47" s="1" t="str">
        <f t="shared" si="33"/>
        <v/>
      </c>
      <c r="BC47" s="1" t="str">
        <f>IF('ut3'!E42&lt;&gt;"",'ut3'!E42,"")</f>
        <v/>
      </c>
      <c r="BD47" s="1" t="str">
        <f>IF('ut4'!E42&lt;&gt;"",'ut4'!E42,"")</f>
        <v/>
      </c>
      <c r="BE47" s="1" t="str">
        <f t="shared" si="34"/>
        <v/>
      </c>
      <c r="BF47" s="1" t="str">
        <f>IF('TT-2'!I42&lt;&gt;"",'TT-2'!I42,"")</f>
        <v/>
      </c>
      <c r="BG47" s="1" t="str">
        <f>IF('TT-2'!J42&lt;&gt;"",'TT-2'!J42,"")</f>
        <v/>
      </c>
      <c r="BH47" s="1" t="str">
        <f t="shared" si="35"/>
        <v/>
      </c>
      <c r="BI47" s="262" t="str">
        <f t="shared" si="36"/>
        <v/>
      </c>
      <c r="BJ47" s="1" t="str">
        <f t="shared" si="37"/>
        <v/>
      </c>
      <c r="BK47" s="1" t="str">
        <f t="shared" si="38"/>
        <v/>
      </c>
      <c r="BL47" s="263" t="str">
        <f t="shared" si="39"/>
        <v/>
      </c>
      <c r="BM47" s="80" t="str">
        <f t="shared" si="40"/>
        <v/>
      </c>
      <c r="BN47" s="1" t="str">
        <f t="shared" si="41"/>
        <v/>
      </c>
      <c r="BO47" s="1" t="str">
        <f t="shared" si="42"/>
        <v/>
      </c>
      <c r="BP47" s="1" t="str">
        <f t="shared" si="43"/>
        <v/>
      </c>
      <c r="BQ47" s="1" t="str">
        <f>IF('ut1'!F42&lt;&gt;"",'ut1'!F42,"")</f>
        <v/>
      </c>
      <c r="BR47" s="1" t="str">
        <f>IF('ut2'!F42&lt;&gt;"",'ut2'!F42,"")</f>
        <v/>
      </c>
      <c r="BS47" s="1" t="str">
        <f t="shared" si="44"/>
        <v/>
      </c>
      <c r="BT47" s="1" t="str">
        <f>IF('TT-1'!L42&lt;&gt;"",'TT-1'!L42,"")</f>
        <v/>
      </c>
      <c r="BU47" s="1" t="str">
        <f>IF('TT-1'!M42&lt;&gt;"",'TT-1'!M42,"")</f>
        <v/>
      </c>
      <c r="BV47" s="1" t="str">
        <f t="shared" si="45"/>
        <v/>
      </c>
      <c r="BW47" s="262" t="str">
        <f t="shared" si="46"/>
        <v/>
      </c>
      <c r="BX47" s="1" t="str">
        <f t="shared" si="47"/>
        <v/>
      </c>
      <c r="BY47" s="1" t="str">
        <f>IF('ut3'!F42&lt;&gt;"",'ut3'!F42,"")</f>
        <v/>
      </c>
      <c r="BZ47" s="1" t="str">
        <f>IF('ut4'!F42&lt;&gt;"",'ut4'!F42,"")</f>
        <v/>
      </c>
      <c r="CA47" s="1" t="str">
        <f t="shared" si="48"/>
        <v/>
      </c>
      <c r="CB47" s="1" t="str">
        <f>IF('TT-2'!L42&lt;&gt;"",'TT-2'!L42,"")</f>
        <v/>
      </c>
      <c r="CC47" s="1" t="str">
        <f>IF('TT-2'!M42&lt;&gt;"",'TT-2'!M42,"")</f>
        <v/>
      </c>
      <c r="CD47" s="1" t="str">
        <f t="shared" si="49"/>
        <v/>
      </c>
      <c r="CE47" s="262" t="str">
        <f t="shared" si="50"/>
        <v/>
      </c>
      <c r="CF47" s="1" t="str">
        <f t="shared" si="51"/>
        <v/>
      </c>
      <c r="CG47" s="1" t="str">
        <f t="shared" si="52"/>
        <v/>
      </c>
      <c r="CH47" s="263" t="str">
        <f t="shared" si="53"/>
        <v/>
      </c>
      <c r="CI47" s="80" t="str">
        <f t="shared" si="54"/>
        <v/>
      </c>
      <c r="CJ47" s="1" t="str">
        <f t="shared" si="55"/>
        <v/>
      </c>
      <c r="CK47" s="1" t="str">
        <f t="shared" si="56"/>
        <v/>
      </c>
      <c r="CL47" s="1" t="str">
        <f t="shared" si="57"/>
        <v/>
      </c>
      <c r="CM47" s="229" t="str">
        <f>IF('ut1'!G42&lt;&gt;"",'ut1'!G42,"")</f>
        <v/>
      </c>
      <c r="CN47" s="1" t="str">
        <f>IF('ut2'!G42&lt;&gt;"",'ut2'!G42,"")</f>
        <v/>
      </c>
      <c r="CO47" s="1" t="str">
        <f t="shared" si="58"/>
        <v/>
      </c>
      <c r="CP47" s="1" t="str">
        <f>IF('TT-1'!O42&lt;&gt;"",'TT-1'!O42,"")</f>
        <v/>
      </c>
      <c r="CQ47" s="1" t="str">
        <f>IF('TT-1'!P42&lt;&gt;"",'TT-1'!P42,"")</f>
        <v/>
      </c>
      <c r="CR47" s="1" t="str">
        <f t="shared" si="59"/>
        <v/>
      </c>
      <c r="CS47" s="262" t="str">
        <f t="shared" si="60"/>
        <v/>
      </c>
      <c r="CT47" s="1" t="str">
        <f t="shared" si="61"/>
        <v/>
      </c>
      <c r="CU47" s="1" t="str">
        <f>IF('ut3'!G42&lt;&gt;"",'ut3'!G42,"")</f>
        <v/>
      </c>
      <c r="CV47" s="1" t="str">
        <f>IF('ut4'!G42&lt;&gt;"",'ut4'!G42,"")</f>
        <v/>
      </c>
      <c r="CW47" s="1" t="str">
        <f t="shared" si="62"/>
        <v/>
      </c>
      <c r="CX47" s="1" t="str">
        <f>IF('TT-2'!O42&lt;&gt;"",'TT-2'!O42,"")</f>
        <v/>
      </c>
      <c r="CY47" s="1" t="str">
        <f>IF('TT-2'!P42&lt;&gt;"",'TT-2'!P42,"")</f>
        <v/>
      </c>
      <c r="CZ47" s="1" t="str">
        <f t="shared" si="63"/>
        <v/>
      </c>
      <c r="DA47" s="1" t="str">
        <f t="shared" si="64"/>
        <v/>
      </c>
      <c r="DB47" s="1" t="str">
        <f t="shared" si="65"/>
        <v/>
      </c>
      <c r="DC47" s="1" t="str">
        <f t="shared" si="66"/>
        <v/>
      </c>
      <c r="DD47" s="263" t="str">
        <f t="shared" si="67"/>
        <v/>
      </c>
      <c r="DE47" s="80" t="str">
        <f t="shared" si="68"/>
        <v/>
      </c>
      <c r="DF47" s="1" t="str">
        <f t="shared" si="69"/>
        <v/>
      </c>
      <c r="DG47" s="1" t="str">
        <f t="shared" si="70"/>
        <v/>
      </c>
      <c r="DH47" s="1" t="str">
        <f t="shared" si="71"/>
        <v/>
      </c>
      <c r="DI47" s="229" t="str">
        <f>IF('ut1'!H42&lt;&gt;"",'ut1'!H42,"")</f>
        <v/>
      </c>
      <c r="DJ47" s="1" t="str">
        <f>IF('ut2'!H42&lt;&gt;"",'ut2'!H42,"")</f>
        <v/>
      </c>
      <c r="DK47" s="1" t="str">
        <f t="shared" si="72"/>
        <v/>
      </c>
      <c r="DL47" s="1" t="str">
        <f>IF('TT-1'!R42&lt;&gt;"",'TT-1'!R42,"")</f>
        <v/>
      </c>
      <c r="DM47" s="1" t="str">
        <f>IF('TT-1'!S42&lt;&gt;"",'TT-1'!S42,"")</f>
        <v/>
      </c>
      <c r="DN47" s="1" t="str">
        <f t="shared" si="73"/>
        <v/>
      </c>
      <c r="DO47" s="262" t="str">
        <f t="shared" si="74"/>
        <v/>
      </c>
      <c r="DP47" s="1" t="str">
        <f t="shared" si="75"/>
        <v/>
      </c>
      <c r="DQ47" s="1" t="str">
        <f>IF('ut3'!H42&lt;&gt;"",'ut3'!H42,"")</f>
        <v/>
      </c>
      <c r="DR47" s="1" t="str">
        <f>IF('ut4'!H42&lt;&gt;"",'ut4'!H42,"")</f>
        <v/>
      </c>
      <c r="DS47" s="1" t="str">
        <f t="shared" si="76"/>
        <v/>
      </c>
      <c r="DT47" s="1" t="str">
        <f>IF('TT-2'!R42&lt;&gt;"",'TT-2'!R42,"")</f>
        <v/>
      </c>
      <c r="DU47" s="1" t="str">
        <f>IF('TT-2'!S42&lt;&gt;"",'TT-2'!S42,"")</f>
        <v/>
      </c>
      <c r="DV47" s="1" t="str">
        <f t="shared" si="77"/>
        <v/>
      </c>
      <c r="DW47" s="262" t="str">
        <f t="shared" si="78"/>
        <v/>
      </c>
      <c r="DX47" s="1" t="str">
        <f t="shared" si="79"/>
        <v/>
      </c>
      <c r="DY47" s="1" t="str">
        <f t="shared" si="80"/>
        <v/>
      </c>
      <c r="DZ47" s="80" t="str">
        <f t="shared" si="81"/>
        <v/>
      </c>
      <c r="EA47" s="80" t="str">
        <f t="shared" si="82"/>
        <v/>
      </c>
      <c r="EB47" s="1" t="str">
        <f t="shared" si="83"/>
        <v/>
      </c>
      <c r="EC47" s="1" t="str">
        <f t="shared" si="84"/>
        <v/>
      </c>
      <c r="ED47" s="1" t="str">
        <f t="shared" si="85"/>
        <v/>
      </c>
      <c r="EE47" s="1">
        <f t="shared" si="86"/>
        <v>0</v>
      </c>
      <c r="EF47" s="230" t="str">
        <f t="shared" si="87"/>
        <v/>
      </c>
      <c r="EG47" s="1" t="str">
        <f t="shared" si="88"/>
        <v/>
      </c>
      <c r="EH47" s="1" t="str">
        <f t="shared" si="89"/>
        <v/>
      </c>
      <c r="EI47" s="1">
        <f>biodata!O46</f>
        <v>0</v>
      </c>
      <c r="EJ47" s="1">
        <f>biodata!T46</f>
        <v>0</v>
      </c>
      <c r="EK47" s="1"/>
      <c r="EL47" s="1"/>
      <c r="EM47" s="1">
        <f>biodata!P46</f>
        <v>0</v>
      </c>
      <c r="EN47" s="1">
        <f>biodata!U46</f>
        <v>0</v>
      </c>
      <c r="EO47" s="1">
        <f>biodata!Q46</f>
        <v>0</v>
      </c>
      <c r="EP47" s="1">
        <f>biodata!V46</f>
        <v>0</v>
      </c>
      <c r="EQ47" s="1">
        <f>biodata!R46</f>
        <v>0</v>
      </c>
      <c r="ER47" s="1">
        <f>biodata!W46</f>
        <v>0</v>
      </c>
      <c r="ES47" s="1">
        <f>biodata!S46</f>
        <v>0</v>
      </c>
      <c r="ET47" s="1"/>
      <c r="EU47" s="1">
        <f>biodata!M46</f>
        <v>0</v>
      </c>
      <c r="EV47" s="1">
        <f>biodata!N46</f>
        <v>0</v>
      </c>
      <c r="EW47" s="1">
        <f>SKILL!C44</f>
        <v>0</v>
      </c>
      <c r="EX47" s="1">
        <f>SKILL!D44</f>
        <v>0</v>
      </c>
      <c r="EY47" s="1" t="str">
        <f>SKILL!E44</f>
        <v/>
      </c>
      <c r="EZ47" s="231" t="str">
        <f t="shared" si="1"/>
        <v/>
      </c>
      <c r="FA47" s="1">
        <f>SKILL!G44</f>
        <v>0</v>
      </c>
      <c r="FB47" s="1">
        <f>SKILL!H44</f>
        <v>0</v>
      </c>
      <c r="FC47" s="1" t="str">
        <f>SKILL!I44</f>
        <v/>
      </c>
      <c r="FD47" s="231" t="str">
        <f t="shared" si="2"/>
        <v/>
      </c>
      <c r="FE47" s="1" t="str">
        <f>SKILL!K44</f>
        <v/>
      </c>
      <c r="FF47" s="1" t="str">
        <f t="shared" si="90"/>
        <v/>
      </c>
      <c r="FG47" s="1">
        <f>biodata!I46</f>
        <v>0</v>
      </c>
      <c r="FH47" s="1">
        <f>biodata!J46</f>
        <v>0</v>
      </c>
      <c r="FI47" s="1">
        <f>biodata!K46</f>
        <v>0</v>
      </c>
      <c r="FJ47" s="1">
        <f>biodata!L46</f>
        <v>0</v>
      </c>
    </row>
    <row r="48" spans="1:166">
      <c r="A48" s="1">
        <f>biodata!A47</f>
        <v>39</v>
      </c>
      <c r="B48" s="1" t="str">
        <f>IF(biodata!D47&lt;&gt;"",biodata!D47,"")</f>
        <v/>
      </c>
      <c r="C48" s="1" t="str">
        <f>IF('ut1'!C43&lt;&gt;"",'ut1'!C43,"")</f>
        <v/>
      </c>
      <c r="D48" s="1" t="str">
        <f>IF('ut2'!C43&lt;&gt;"",'ut2'!C43,"")</f>
        <v/>
      </c>
      <c r="E48" s="1" t="str">
        <f t="shared" si="3"/>
        <v/>
      </c>
      <c r="F48" s="1" t="str">
        <f>IF('TT-1'!C43&lt;&gt;"",'TT-1'!C43,"")</f>
        <v/>
      </c>
      <c r="G48" s="1" t="str">
        <f>IF('TT-1'!D43&lt;&gt;"",'TT-1'!D43,"")</f>
        <v/>
      </c>
      <c r="H48" s="1" t="str">
        <f t="shared" si="4"/>
        <v/>
      </c>
      <c r="I48" s="262" t="str">
        <f t="shared" si="5"/>
        <v/>
      </c>
      <c r="J48" s="1" t="str">
        <f t="shared" si="6"/>
        <v/>
      </c>
      <c r="K48" s="1" t="str">
        <f>IF('ut3'!C43&lt;&gt;"",'ut3'!C43,"")</f>
        <v/>
      </c>
      <c r="L48" s="1" t="str">
        <f>IF('ut4'!C43&lt;&gt;"",'ut4'!C43,"")</f>
        <v/>
      </c>
      <c r="M48" s="1" t="str">
        <f t="shared" si="7"/>
        <v/>
      </c>
      <c r="N48" s="1" t="str">
        <f>IF('TT-2'!C43&lt;&gt;"",'TT-2'!C43,"")</f>
        <v/>
      </c>
      <c r="O48" s="1" t="str">
        <f>IF('TT-2'!D43&lt;&gt;"",'TT-2'!D43,"")</f>
        <v/>
      </c>
      <c r="P48" s="229" t="str">
        <f t="shared" si="8"/>
        <v/>
      </c>
      <c r="Q48" s="262" t="str">
        <f t="shared" si="9"/>
        <v/>
      </c>
      <c r="R48" s="1" t="str">
        <f t="shared" si="10"/>
        <v/>
      </c>
      <c r="S48" s="1" t="str">
        <f t="shared" si="11"/>
        <v/>
      </c>
      <c r="T48" s="263" t="str">
        <f t="shared" si="12"/>
        <v/>
      </c>
      <c r="U48" s="80" t="str">
        <f t="shared" si="13"/>
        <v/>
      </c>
      <c r="V48" s="1" t="str">
        <f t="shared" si="14"/>
        <v/>
      </c>
      <c r="W48" s="1" t="str">
        <f t="shared" si="15"/>
        <v/>
      </c>
      <c r="X48" s="1" t="str">
        <f t="shared" si="16"/>
        <v/>
      </c>
      <c r="Y48" s="229" t="str">
        <f>IF('ut1'!D43&lt;&gt;"",'ut1'!D43,"")</f>
        <v/>
      </c>
      <c r="Z48" s="1" t="str">
        <f>IF('ut2'!D43&lt;&gt;"",'ut2'!D43,"")</f>
        <v/>
      </c>
      <c r="AA48" s="1" t="str">
        <f t="shared" si="17"/>
        <v/>
      </c>
      <c r="AB48" s="1" t="str">
        <f>IF('TT-1'!F43&lt;&gt;"",'TT-1'!F43,"")</f>
        <v/>
      </c>
      <c r="AC48" s="1" t="str">
        <f>IF('TT-1'!G43&lt;&gt;"",'TT-1'!G43,"")</f>
        <v/>
      </c>
      <c r="AD48" s="1" t="str">
        <f t="shared" si="18"/>
        <v/>
      </c>
      <c r="AE48" s="262" t="str">
        <f t="shared" si="19"/>
        <v/>
      </c>
      <c r="AF48" s="1" t="str">
        <f t="shared" si="0"/>
        <v/>
      </c>
      <c r="AG48" s="1" t="str">
        <f>IF('ut3'!D43&lt;&gt;"",'ut3'!D43,"")</f>
        <v/>
      </c>
      <c r="AH48" s="1" t="str">
        <f>IF('ut4'!D43&lt;&gt;"",'ut4'!D43,"")</f>
        <v/>
      </c>
      <c r="AI48" s="1" t="str">
        <f t="shared" si="20"/>
        <v/>
      </c>
      <c r="AJ48" s="1" t="str">
        <f>IF('TT-2'!F43&lt;&gt;"",'TT-2'!F43,"")</f>
        <v/>
      </c>
      <c r="AK48" s="1" t="str">
        <f>IF('TT-2'!G43&lt;&gt;"",'TT-2'!G43,"")</f>
        <v/>
      </c>
      <c r="AL48" s="1" t="str">
        <f t="shared" si="21"/>
        <v/>
      </c>
      <c r="AM48" s="262" t="str">
        <f t="shared" si="22"/>
        <v/>
      </c>
      <c r="AN48" s="1" t="str">
        <f t="shared" si="23"/>
        <v/>
      </c>
      <c r="AO48" s="1" t="str">
        <f t="shared" si="24"/>
        <v/>
      </c>
      <c r="AP48" s="263" t="str">
        <f t="shared" si="25"/>
        <v/>
      </c>
      <c r="AQ48" s="80" t="str">
        <f t="shared" si="26"/>
        <v/>
      </c>
      <c r="AR48" s="1" t="str">
        <f t="shared" si="27"/>
        <v/>
      </c>
      <c r="AS48" s="1" t="str">
        <f t="shared" si="28"/>
        <v/>
      </c>
      <c r="AT48" s="1" t="str">
        <f t="shared" si="29"/>
        <v/>
      </c>
      <c r="AU48" s="229" t="str">
        <f>IF('ut1'!E43&lt;&gt;"",'ut1'!E43,"")</f>
        <v/>
      </c>
      <c r="AV48" s="1" t="str">
        <f>IF('ut2'!E43&lt;&gt;"",'ut2'!E43,"")</f>
        <v/>
      </c>
      <c r="AW48" s="1" t="str">
        <f t="shared" si="30"/>
        <v/>
      </c>
      <c r="AX48" s="1" t="str">
        <f>IF('TT-1'!I43&lt;&gt;"",'TT-1'!I43,"")</f>
        <v/>
      </c>
      <c r="AY48" s="1" t="str">
        <f>IF('TT-1'!J43&lt;&gt;"",'TT-1'!J43,"")</f>
        <v/>
      </c>
      <c r="AZ48" s="1" t="str">
        <f t="shared" si="31"/>
        <v/>
      </c>
      <c r="BA48" s="262" t="str">
        <f t="shared" si="32"/>
        <v/>
      </c>
      <c r="BB48" s="1" t="str">
        <f t="shared" si="33"/>
        <v/>
      </c>
      <c r="BC48" s="1" t="str">
        <f>IF('ut3'!E43&lt;&gt;"",'ut3'!E43,"")</f>
        <v/>
      </c>
      <c r="BD48" s="1" t="str">
        <f>IF('ut4'!E43&lt;&gt;"",'ut4'!E43,"")</f>
        <v/>
      </c>
      <c r="BE48" s="1" t="str">
        <f t="shared" si="34"/>
        <v/>
      </c>
      <c r="BF48" s="1" t="str">
        <f>IF('TT-2'!I43&lt;&gt;"",'TT-2'!I43,"")</f>
        <v/>
      </c>
      <c r="BG48" s="1" t="str">
        <f>IF('TT-2'!J43&lt;&gt;"",'TT-2'!J43,"")</f>
        <v/>
      </c>
      <c r="BH48" s="1" t="str">
        <f t="shared" si="35"/>
        <v/>
      </c>
      <c r="BI48" s="262" t="str">
        <f t="shared" si="36"/>
        <v/>
      </c>
      <c r="BJ48" s="1" t="str">
        <f t="shared" si="37"/>
        <v/>
      </c>
      <c r="BK48" s="1" t="str">
        <f t="shared" si="38"/>
        <v/>
      </c>
      <c r="BL48" s="263" t="str">
        <f t="shared" si="39"/>
        <v/>
      </c>
      <c r="BM48" s="80" t="str">
        <f t="shared" si="40"/>
        <v/>
      </c>
      <c r="BN48" s="1" t="str">
        <f t="shared" si="41"/>
        <v/>
      </c>
      <c r="BO48" s="1" t="str">
        <f t="shared" si="42"/>
        <v/>
      </c>
      <c r="BP48" s="1" t="str">
        <f t="shared" si="43"/>
        <v/>
      </c>
      <c r="BQ48" s="1" t="str">
        <f>IF('ut1'!F43&lt;&gt;"",'ut1'!F43,"")</f>
        <v/>
      </c>
      <c r="BR48" s="1" t="str">
        <f>IF('ut2'!F43&lt;&gt;"",'ut2'!F43,"")</f>
        <v/>
      </c>
      <c r="BS48" s="1" t="str">
        <f t="shared" si="44"/>
        <v/>
      </c>
      <c r="BT48" s="1" t="str">
        <f>IF('TT-1'!L43&lt;&gt;"",'TT-1'!L43,"")</f>
        <v/>
      </c>
      <c r="BU48" s="1" t="str">
        <f>IF('TT-1'!M43&lt;&gt;"",'TT-1'!M43,"")</f>
        <v/>
      </c>
      <c r="BV48" s="1" t="str">
        <f t="shared" si="45"/>
        <v/>
      </c>
      <c r="BW48" s="262" t="str">
        <f t="shared" si="46"/>
        <v/>
      </c>
      <c r="BX48" s="1" t="str">
        <f t="shared" si="47"/>
        <v/>
      </c>
      <c r="BY48" s="1" t="str">
        <f>IF('ut3'!F43&lt;&gt;"",'ut3'!F43,"")</f>
        <v/>
      </c>
      <c r="BZ48" s="1" t="str">
        <f>IF('ut4'!F43&lt;&gt;"",'ut4'!F43,"")</f>
        <v/>
      </c>
      <c r="CA48" s="1" t="str">
        <f t="shared" si="48"/>
        <v/>
      </c>
      <c r="CB48" s="1" t="str">
        <f>IF('TT-2'!L43&lt;&gt;"",'TT-2'!L43,"")</f>
        <v/>
      </c>
      <c r="CC48" s="1" t="str">
        <f>IF('TT-2'!M43&lt;&gt;"",'TT-2'!M43,"")</f>
        <v/>
      </c>
      <c r="CD48" s="1" t="str">
        <f t="shared" si="49"/>
        <v/>
      </c>
      <c r="CE48" s="262" t="str">
        <f t="shared" si="50"/>
        <v/>
      </c>
      <c r="CF48" s="1" t="str">
        <f t="shared" si="51"/>
        <v/>
      </c>
      <c r="CG48" s="1" t="str">
        <f t="shared" si="52"/>
        <v/>
      </c>
      <c r="CH48" s="263" t="str">
        <f t="shared" si="53"/>
        <v/>
      </c>
      <c r="CI48" s="80" t="str">
        <f t="shared" si="54"/>
        <v/>
      </c>
      <c r="CJ48" s="1" t="str">
        <f t="shared" si="55"/>
        <v/>
      </c>
      <c r="CK48" s="1" t="str">
        <f t="shared" si="56"/>
        <v/>
      </c>
      <c r="CL48" s="1" t="str">
        <f t="shared" si="57"/>
        <v/>
      </c>
      <c r="CM48" s="229" t="str">
        <f>IF('ut1'!G43&lt;&gt;"",'ut1'!G43,"")</f>
        <v/>
      </c>
      <c r="CN48" s="1" t="str">
        <f>IF('ut2'!G43&lt;&gt;"",'ut2'!G43,"")</f>
        <v/>
      </c>
      <c r="CO48" s="1" t="str">
        <f t="shared" si="58"/>
        <v/>
      </c>
      <c r="CP48" s="1" t="str">
        <f>IF('TT-1'!O43&lt;&gt;"",'TT-1'!O43,"")</f>
        <v/>
      </c>
      <c r="CQ48" s="1" t="str">
        <f>IF('TT-1'!P43&lt;&gt;"",'TT-1'!P43,"")</f>
        <v/>
      </c>
      <c r="CR48" s="1" t="str">
        <f t="shared" si="59"/>
        <v/>
      </c>
      <c r="CS48" s="262" t="str">
        <f t="shared" si="60"/>
        <v/>
      </c>
      <c r="CT48" s="1" t="str">
        <f t="shared" si="61"/>
        <v/>
      </c>
      <c r="CU48" s="1" t="str">
        <f>IF('ut3'!G43&lt;&gt;"",'ut3'!G43,"")</f>
        <v/>
      </c>
      <c r="CV48" s="1" t="str">
        <f>IF('ut4'!G43&lt;&gt;"",'ut4'!G43,"")</f>
        <v/>
      </c>
      <c r="CW48" s="1" t="str">
        <f t="shared" si="62"/>
        <v/>
      </c>
      <c r="CX48" s="1" t="str">
        <f>IF('TT-2'!O43&lt;&gt;"",'TT-2'!O43,"")</f>
        <v/>
      </c>
      <c r="CY48" s="1" t="str">
        <f>IF('TT-2'!P43&lt;&gt;"",'TT-2'!P43,"")</f>
        <v/>
      </c>
      <c r="CZ48" s="1" t="str">
        <f t="shared" si="63"/>
        <v/>
      </c>
      <c r="DA48" s="1" t="str">
        <f t="shared" si="64"/>
        <v/>
      </c>
      <c r="DB48" s="1" t="str">
        <f t="shared" si="65"/>
        <v/>
      </c>
      <c r="DC48" s="1" t="str">
        <f t="shared" si="66"/>
        <v/>
      </c>
      <c r="DD48" s="263" t="str">
        <f t="shared" si="67"/>
        <v/>
      </c>
      <c r="DE48" s="80" t="str">
        <f t="shared" si="68"/>
        <v/>
      </c>
      <c r="DF48" s="1" t="str">
        <f t="shared" si="69"/>
        <v/>
      </c>
      <c r="DG48" s="1" t="str">
        <f t="shared" si="70"/>
        <v/>
      </c>
      <c r="DH48" s="1" t="str">
        <f t="shared" si="71"/>
        <v/>
      </c>
      <c r="DI48" s="229" t="str">
        <f>IF('ut1'!H43&lt;&gt;"",'ut1'!H43,"")</f>
        <v/>
      </c>
      <c r="DJ48" s="1" t="str">
        <f>IF('ut2'!H43&lt;&gt;"",'ut2'!H43,"")</f>
        <v/>
      </c>
      <c r="DK48" s="1" t="str">
        <f t="shared" si="72"/>
        <v/>
      </c>
      <c r="DL48" s="1" t="str">
        <f>IF('TT-1'!R43&lt;&gt;"",'TT-1'!R43,"")</f>
        <v/>
      </c>
      <c r="DM48" s="1" t="str">
        <f>IF('TT-1'!S43&lt;&gt;"",'TT-1'!S43,"")</f>
        <v/>
      </c>
      <c r="DN48" s="1" t="str">
        <f t="shared" si="73"/>
        <v/>
      </c>
      <c r="DO48" s="262" t="str">
        <f t="shared" si="74"/>
        <v/>
      </c>
      <c r="DP48" s="1" t="str">
        <f t="shared" si="75"/>
        <v/>
      </c>
      <c r="DQ48" s="1" t="str">
        <f>IF('ut3'!H43&lt;&gt;"",'ut3'!H43,"")</f>
        <v/>
      </c>
      <c r="DR48" s="1" t="str">
        <f>IF('ut4'!H43&lt;&gt;"",'ut4'!H43,"")</f>
        <v/>
      </c>
      <c r="DS48" s="1" t="str">
        <f t="shared" si="76"/>
        <v/>
      </c>
      <c r="DT48" s="1" t="str">
        <f>IF('TT-2'!R43&lt;&gt;"",'TT-2'!R43,"")</f>
        <v/>
      </c>
      <c r="DU48" s="1" t="str">
        <f>IF('TT-2'!S43&lt;&gt;"",'TT-2'!S43,"")</f>
        <v/>
      </c>
      <c r="DV48" s="1" t="str">
        <f t="shared" si="77"/>
        <v/>
      </c>
      <c r="DW48" s="262" t="str">
        <f t="shared" si="78"/>
        <v/>
      </c>
      <c r="DX48" s="1" t="str">
        <f t="shared" si="79"/>
        <v/>
      </c>
      <c r="DY48" s="1" t="str">
        <f t="shared" si="80"/>
        <v/>
      </c>
      <c r="DZ48" s="80" t="str">
        <f t="shared" si="81"/>
        <v/>
      </c>
      <c r="EA48" s="80" t="str">
        <f t="shared" si="82"/>
        <v/>
      </c>
      <c r="EB48" s="1" t="str">
        <f t="shared" si="83"/>
        <v/>
      </c>
      <c r="EC48" s="1" t="str">
        <f t="shared" si="84"/>
        <v/>
      </c>
      <c r="ED48" s="1" t="str">
        <f t="shared" si="85"/>
        <v/>
      </c>
      <c r="EE48" s="1">
        <f t="shared" si="86"/>
        <v>0</v>
      </c>
      <c r="EF48" s="230" t="str">
        <f t="shared" si="87"/>
        <v/>
      </c>
      <c r="EG48" s="1" t="str">
        <f t="shared" si="88"/>
        <v/>
      </c>
      <c r="EH48" s="1" t="str">
        <f t="shared" si="89"/>
        <v/>
      </c>
      <c r="EI48" s="1">
        <f>biodata!O47</f>
        <v>0</v>
      </c>
      <c r="EJ48" s="1">
        <f>biodata!T47</f>
        <v>0</v>
      </c>
      <c r="EK48" s="1"/>
      <c r="EL48" s="1"/>
      <c r="EM48" s="1">
        <f>biodata!P47</f>
        <v>0</v>
      </c>
      <c r="EN48" s="1">
        <f>biodata!U47</f>
        <v>0</v>
      </c>
      <c r="EO48" s="1">
        <f>biodata!Q47</f>
        <v>0</v>
      </c>
      <c r="EP48" s="1">
        <f>biodata!V47</f>
        <v>0</v>
      </c>
      <c r="EQ48" s="1">
        <f>biodata!R47</f>
        <v>0</v>
      </c>
      <c r="ER48" s="1">
        <f>biodata!W47</f>
        <v>0</v>
      </c>
      <c r="ES48" s="1">
        <f>biodata!S47</f>
        <v>0</v>
      </c>
      <c r="ET48" s="1"/>
      <c r="EU48" s="1">
        <f>biodata!M47</f>
        <v>0</v>
      </c>
      <c r="EV48" s="1">
        <f>biodata!N47</f>
        <v>0</v>
      </c>
      <c r="EW48" s="1">
        <f>SKILL!C45</f>
        <v>0</v>
      </c>
      <c r="EX48" s="1">
        <f>SKILL!D45</f>
        <v>0</v>
      </c>
      <c r="EY48" s="1" t="str">
        <f>SKILL!E45</f>
        <v/>
      </c>
      <c r="EZ48" s="231" t="str">
        <f t="shared" si="1"/>
        <v/>
      </c>
      <c r="FA48" s="1">
        <f>SKILL!G45</f>
        <v>0</v>
      </c>
      <c r="FB48" s="1">
        <f>SKILL!H45</f>
        <v>0</v>
      </c>
      <c r="FC48" s="1" t="str">
        <f>SKILL!I45</f>
        <v/>
      </c>
      <c r="FD48" s="231" t="str">
        <f t="shared" si="2"/>
        <v/>
      </c>
      <c r="FE48" s="1" t="str">
        <f>SKILL!K45</f>
        <v/>
      </c>
      <c r="FF48" s="1" t="str">
        <f t="shared" si="90"/>
        <v/>
      </c>
      <c r="FG48" s="1">
        <f>biodata!I47</f>
        <v>0</v>
      </c>
      <c r="FH48" s="1">
        <f>biodata!J47</f>
        <v>0</v>
      </c>
      <c r="FI48" s="1">
        <f>biodata!K47</f>
        <v>0</v>
      </c>
      <c r="FJ48" s="1">
        <f>biodata!L47</f>
        <v>0</v>
      </c>
    </row>
    <row r="49" spans="1:166">
      <c r="A49" s="1">
        <f>biodata!A48</f>
        <v>40</v>
      </c>
      <c r="B49" s="1" t="str">
        <f>IF(biodata!D48&lt;&gt;"",biodata!D48,"")</f>
        <v/>
      </c>
      <c r="C49" s="1" t="str">
        <f>IF('ut1'!C44&lt;&gt;"",'ut1'!C44,"")</f>
        <v/>
      </c>
      <c r="D49" s="1" t="str">
        <f>IF('ut2'!C44&lt;&gt;"",'ut2'!C44,"")</f>
        <v/>
      </c>
      <c r="E49" s="1" t="str">
        <f t="shared" si="3"/>
        <v/>
      </c>
      <c r="F49" s="1" t="str">
        <f>IF('TT-1'!C44&lt;&gt;"",'TT-1'!C44,"")</f>
        <v/>
      </c>
      <c r="G49" s="1" t="str">
        <f>IF('TT-1'!D44&lt;&gt;"",'TT-1'!D44,"")</f>
        <v/>
      </c>
      <c r="H49" s="1" t="str">
        <f t="shared" si="4"/>
        <v/>
      </c>
      <c r="I49" s="262" t="str">
        <f t="shared" si="5"/>
        <v/>
      </c>
      <c r="J49" s="1" t="str">
        <f t="shared" si="6"/>
        <v/>
      </c>
      <c r="K49" s="1" t="str">
        <f>IF('ut3'!C44&lt;&gt;"",'ut3'!C44,"")</f>
        <v/>
      </c>
      <c r="L49" s="1" t="str">
        <f>IF('ut4'!C44&lt;&gt;"",'ut4'!C44,"")</f>
        <v/>
      </c>
      <c r="M49" s="1" t="str">
        <f t="shared" si="7"/>
        <v/>
      </c>
      <c r="N49" s="1" t="str">
        <f>IF('TT-2'!C44&lt;&gt;"",'TT-2'!C44,"")</f>
        <v/>
      </c>
      <c r="O49" s="1" t="str">
        <f>IF('TT-2'!D44&lt;&gt;"",'TT-2'!D44,"")</f>
        <v/>
      </c>
      <c r="P49" s="229" t="str">
        <f t="shared" si="8"/>
        <v/>
      </c>
      <c r="Q49" s="262" t="str">
        <f t="shared" si="9"/>
        <v/>
      </c>
      <c r="R49" s="1" t="str">
        <f t="shared" si="10"/>
        <v/>
      </c>
      <c r="S49" s="1" t="str">
        <f t="shared" si="11"/>
        <v/>
      </c>
      <c r="T49" s="263" t="str">
        <f t="shared" si="12"/>
        <v/>
      </c>
      <c r="U49" s="80" t="str">
        <f t="shared" si="13"/>
        <v/>
      </c>
      <c r="V49" s="1" t="str">
        <f t="shared" si="14"/>
        <v/>
      </c>
      <c r="W49" s="1" t="str">
        <f t="shared" si="15"/>
        <v/>
      </c>
      <c r="X49" s="1" t="str">
        <f t="shared" si="16"/>
        <v/>
      </c>
      <c r="Y49" s="229" t="str">
        <f>IF('ut1'!D44&lt;&gt;"",'ut1'!D44,"")</f>
        <v/>
      </c>
      <c r="Z49" s="1" t="str">
        <f>IF('ut2'!D44&lt;&gt;"",'ut2'!D44,"")</f>
        <v/>
      </c>
      <c r="AA49" s="1" t="str">
        <f t="shared" si="17"/>
        <v/>
      </c>
      <c r="AB49" s="1" t="str">
        <f>IF('TT-1'!F44&lt;&gt;"",'TT-1'!F44,"")</f>
        <v/>
      </c>
      <c r="AC49" s="1" t="str">
        <f>IF('TT-1'!G44&lt;&gt;"",'TT-1'!G44,"")</f>
        <v/>
      </c>
      <c r="AD49" s="1" t="str">
        <f t="shared" si="18"/>
        <v/>
      </c>
      <c r="AE49" s="262" t="str">
        <f t="shared" si="19"/>
        <v/>
      </c>
      <c r="AF49" s="1" t="str">
        <f t="shared" si="0"/>
        <v/>
      </c>
      <c r="AG49" s="1" t="str">
        <f>IF('ut3'!D44&lt;&gt;"",'ut3'!D44,"")</f>
        <v/>
      </c>
      <c r="AH49" s="1" t="str">
        <f>IF('ut4'!D44&lt;&gt;"",'ut4'!D44,"")</f>
        <v/>
      </c>
      <c r="AI49" s="1" t="str">
        <f t="shared" si="20"/>
        <v/>
      </c>
      <c r="AJ49" s="1" t="str">
        <f>IF('TT-2'!F44&lt;&gt;"",'TT-2'!F44,"")</f>
        <v/>
      </c>
      <c r="AK49" s="1" t="str">
        <f>IF('TT-2'!G44&lt;&gt;"",'TT-2'!G44,"")</f>
        <v/>
      </c>
      <c r="AL49" s="1" t="str">
        <f t="shared" si="21"/>
        <v/>
      </c>
      <c r="AM49" s="262" t="str">
        <f t="shared" si="22"/>
        <v/>
      </c>
      <c r="AN49" s="1" t="str">
        <f t="shared" si="23"/>
        <v/>
      </c>
      <c r="AO49" s="1" t="str">
        <f t="shared" si="24"/>
        <v/>
      </c>
      <c r="AP49" s="263" t="str">
        <f t="shared" si="25"/>
        <v/>
      </c>
      <c r="AQ49" s="80" t="str">
        <f t="shared" si="26"/>
        <v/>
      </c>
      <c r="AR49" s="1" t="str">
        <f t="shared" si="27"/>
        <v/>
      </c>
      <c r="AS49" s="1" t="str">
        <f t="shared" si="28"/>
        <v/>
      </c>
      <c r="AT49" s="1" t="str">
        <f t="shared" si="29"/>
        <v/>
      </c>
      <c r="AU49" s="229" t="str">
        <f>IF('ut1'!E44&lt;&gt;"",'ut1'!E44,"")</f>
        <v/>
      </c>
      <c r="AV49" s="1" t="str">
        <f>IF('ut2'!E44&lt;&gt;"",'ut2'!E44,"")</f>
        <v/>
      </c>
      <c r="AW49" s="1" t="str">
        <f t="shared" si="30"/>
        <v/>
      </c>
      <c r="AX49" s="1" t="str">
        <f>IF('TT-1'!I44&lt;&gt;"",'TT-1'!I44,"")</f>
        <v/>
      </c>
      <c r="AY49" s="1" t="str">
        <f>IF('TT-1'!J44&lt;&gt;"",'TT-1'!J44,"")</f>
        <v/>
      </c>
      <c r="AZ49" s="1" t="str">
        <f t="shared" si="31"/>
        <v/>
      </c>
      <c r="BA49" s="262" t="str">
        <f t="shared" si="32"/>
        <v/>
      </c>
      <c r="BB49" s="1" t="str">
        <f t="shared" si="33"/>
        <v/>
      </c>
      <c r="BC49" s="1" t="str">
        <f>IF('ut3'!E44&lt;&gt;"",'ut3'!E44,"")</f>
        <v/>
      </c>
      <c r="BD49" s="1" t="str">
        <f>IF('ut4'!E44&lt;&gt;"",'ut4'!E44,"")</f>
        <v/>
      </c>
      <c r="BE49" s="1" t="str">
        <f t="shared" si="34"/>
        <v/>
      </c>
      <c r="BF49" s="1" t="str">
        <f>IF('TT-2'!I44&lt;&gt;"",'TT-2'!I44,"")</f>
        <v/>
      </c>
      <c r="BG49" s="1" t="str">
        <f>IF('TT-2'!J44&lt;&gt;"",'TT-2'!J44,"")</f>
        <v/>
      </c>
      <c r="BH49" s="1" t="str">
        <f t="shared" si="35"/>
        <v/>
      </c>
      <c r="BI49" s="262" t="str">
        <f t="shared" si="36"/>
        <v/>
      </c>
      <c r="BJ49" s="1" t="str">
        <f t="shared" si="37"/>
        <v/>
      </c>
      <c r="BK49" s="1" t="str">
        <f t="shared" si="38"/>
        <v/>
      </c>
      <c r="BL49" s="263" t="str">
        <f t="shared" si="39"/>
        <v/>
      </c>
      <c r="BM49" s="80" t="str">
        <f t="shared" si="40"/>
        <v/>
      </c>
      <c r="BN49" s="1" t="str">
        <f t="shared" si="41"/>
        <v/>
      </c>
      <c r="BO49" s="1" t="str">
        <f t="shared" si="42"/>
        <v/>
      </c>
      <c r="BP49" s="1" t="str">
        <f t="shared" si="43"/>
        <v/>
      </c>
      <c r="BQ49" s="1" t="str">
        <f>IF('ut1'!F44&lt;&gt;"",'ut1'!F44,"")</f>
        <v/>
      </c>
      <c r="BR49" s="1" t="str">
        <f>IF('ut2'!F44&lt;&gt;"",'ut2'!F44,"")</f>
        <v/>
      </c>
      <c r="BS49" s="1" t="str">
        <f t="shared" si="44"/>
        <v/>
      </c>
      <c r="BT49" s="1" t="str">
        <f>IF('TT-1'!L44&lt;&gt;"",'TT-1'!L44,"")</f>
        <v/>
      </c>
      <c r="BU49" s="1" t="str">
        <f>IF('TT-1'!M44&lt;&gt;"",'TT-1'!M44,"")</f>
        <v/>
      </c>
      <c r="BV49" s="1" t="str">
        <f t="shared" si="45"/>
        <v/>
      </c>
      <c r="BW49" s="262" t="str">
        <f t="shared" si="46"/>
        <v/>
      </c>
      <c r="BX49" s="1" t="str">
        <f t="shared" si="47"/>
        <v/>
      </c>
      <c r="BY49" s="1" t="str">
        <f>IF('ut3'!F44&lt;&gt;"",'ut3'!F44,"")</f>
        <v/>
      </c>
      <c r="BZ49" s="1" t="str">
        <f>IF('ut4'!F44&lt;&gt;"",'ut4'!F44,"")</f>
        <v/>
      </c>
      <c r="CA49" s="1" t="str">
        <f t="shared" si="48"/>
        <v/>
      </c>
      <c r="CB49" s="1" t="str">
        <f>IF('TT-2'!L44&lt;&gt;"",'TT-2'!L44,"")</f>
        <v/>
      </c>
      <c r="CC49" s="1" t="str">
        <f>IF('TT-2'!M44&lt;&gt;"",'TT-2'!M44,"")</f>
        <v/>
      </c>
      <c r="CD49" s="1" t="str">
        <f t="shared" si="49"/>
        <v/>
      </c>
      <c r="CE49" s="262" t="str">
        <f t="shared" si="50"/>
        <v/>
      </c>
      <c r="CF49" s="1" t="str">
        <f t="shared" si="51"/>
        <v/>
      </c>
      <c r="CG49" s="1" t="str">
        <f t="shared" si="52"/>
        <v/>
      </c>
      <c r="CH49" s="263" t="str">
        <f t="shared" si="53"/>
        <v/>
      </c>
      <c r="CI49" s="80" t="str">
        <f t="shared" si="54"/>
        <v/>
      </c>
      <c r="CJ49" s="1" t="str">
        <f t="shared" si="55"/>
        <v/>
      </c>
      <c r="CK49" s="1" t="str">
        <f t="shared" si="56"/>
        <v/>
      </c>
      <c r="CL49" s="1" t="str">
        <f t="shared" si="57"/>
        <v/>
      </c>
      <c r="CM49" s="229" t="str">
        <f>IF('ut1'!G44&lt;&gt;"",'ut1'!G44,"")</f>
        <v/>
      </c>
      <c r="CN49" s="1" t="str">
        <f>IF('ut2'!G44&lt;&gt;"",'ut2'!G44,"")</f>
        <v/>
      </c>
      <c r="CO49" s="1" t="str">
        <f t="shared" si="58"/>
        <v/>
      </c>
      <c r="CP49" s="1" t="str">
        <f>IF('TT-1'!O44&lt;&gt;"",'TT-1'!O44,"")</f>
        <v/>
      </c>
      <c r="CQ49" s="1" t="str">
        <f>IF('TT-1'!P44&lt;&gt;"",'TT-1'!P44,"")</f>
        <v/>
      </c>
      <c r="CR49" s="1" t="str">
        <f t="shared" si="59"/>
        <v/>
      </c>
      <c r="CS49" s="262" t="str">
        <f t="shared" si="60"/>
        <v/>
      </c>
      <c r="CT49" s="1" t="str">
        <f t="shared" si="61"/>
        <v/>
      </c>
      <c r="CU49" s="1" t="str">
        <f>IF('ut3'!G44&lt;&gt;"",'ut3'!G44,"")</f>
        <v/>
      </c>
      <c r="CV49" s="1" t="str">
        <f>IF('ut4'!G44&lt;&gt;"",'ut4'!G44,"")</f>
        <v/>
      </c>
      <c r="CW49" s="1" t="str">
        <f t="shared" si="62"/>
        <v/>
      </c>
      <c r="CX49" s="1" t="str">
        <f>IF('TT-2'!O44&lt;&gt;"",'TT-2'!O44,"")</f>
        <v/>
      </c>
      <c r="CY49" s="1" t="str">
        <f>IF('TT-2'!P44&lt;&gt;"",'TT-2'!P44,"")</f>
        <v/>
      </c>
      <c r="CZ49" s="1" t="str">
        <f t="shared" si="63"/>
        <v/>
      </c>
      <c r="DA49" s="1" t="str">
        <f t="shared" si="64"/>
        <v/>
      </c>
      <c r="DB49" s="1" t="str">
        <f t="shared" si="65"/>
        <v/>
      </c>
      <c r="DC49" s="1" t="str">
        <f t="shared" si="66"/>
        <v/>
      </c>
      <c r="DD49" s="263" t="str">
        <f t="shared" si="67"/>
        <v/>
      </c>
      <c r="DE49" s="80" t="str">
        <f t="shared" si="68"/>
        <v/>
      </c>
      <c r="DF49" s="1" t="str">
        <f t="shared" si="69"/>
        <v/>
      </c>
      <c r="DG49" s="1" t="str">
        <f t="shared" si="70"/>
        <v/>
      </c>
      <c r="DH49" s="1" t="str">
        <f t="shared" si="71"/>
        <v/>
      </c>
      <c r="DI49" s="229" t="str">
        <f>IF('ut1'!H44&lt;&gt;"",'ut1'!H44,"")</f>
        <v/>
      </c>
      <c r="DJ49" s="1" t="str">
        <f>IF('ut2'!H44&lt;&gt;"",'ut2'!H44,"")</f>
        <v/>
      </c>
      <c r="DK49" s="1" t="str">
        <f t="shared" si="72"/>
        <v/>
      </c>
      <c r="DL49" s="1" t="str">
        <f>IF('TT-1'!R44&lt;&gt;"",'TT-1'!R44,"")</f>
        <v/>
      </c>
      <c r="DM49" s="1" t="str">
        <f>IF('TT-1'!S44&lt;&gt;"",'TT-1'!S44,"")</f>
        <v/>
      </c>
      <c r="DN49" s="1" t="str">
        <f t="shared" si="73"/>
        <v/>
      </c>
      <c r="DO49" s="262" t="str">
        <f t="shared" si="74"/>
        <v/>
      </c>
      <c r="DP49" s="1" t="str">
        <f t="shared" si="75"/>
        <v/>
      </c>
      <c r="DQ49" s="1" t="str">
        <f>IF('ut3'!H44&lt;&gt;"",'ut3'!H44,"")</f>
        <v/>
      </c>
      <c r="DR49" s="1" t="str">
        <f>IF('ut4'!H44&lt;&gt;"",'ut4'!H44,"")</f>
        <v/>
      </c>
      <c r="DS49" s="1" t="str">
        <f t="shared" si="76"/>
        <v/>
      </c>
      <c r="DT49" s="1" t="str">
        <f>IF('TT-2'!R44&lt;&gt;"",'TT-2'!R44,"")</f>
        <v/>
      </c>
      <c r="DU49" s="1" t="str">
        <f>IF('TT-2'!S44&lt;&gt;"",'TT-2'!S44,"")</f>
        <v/>
      </c>
      <c r="DV49" s="1" t="str">
        <f t="shared" si="77"/>
        <v/>
      </c>
      <c r="DW49" s="262" t="str">
        <f t="shared" si="78"/>
        <v/>
      </c>
      <c r="DX49" s="1" t="str">
        <f t="shared" si="79"/>
        <v/>
      </c>
      <c r="DY49" s="1" t="str">
        <f t="shared" si="80"/>
        <v/>
      </c>
      <c r="DZ49" s="80" t="str">
        <f t="shared" si="81"/>
        <v/>
      </c>
      <c r="EA49" s="80" t="str">
        <f t="shared" si="82"/>
        <v/>
      </c>
      <c r="EB49" s="1" t="str">
        <f t="shared" si="83"/>
        <v/>
      </c>
      <c r="EC49" s="1" t="str">
        <f t="shared" si="84"/>
        <v/>
      </c>
      <c r="ED49" s="1" t="str">
        <f t="shared" si="85"/>
        <v/>
      </c>
      <c r="EE49" s="1">
        <f t="shared" si="86"/>
        <v>0</v>
      </c>
      <c r="EF49" s="230" t="str">
        <f t="shared" si="87"/>
        <v/>
      </c>
      <c r="EG49" s="1" t="str">
        <f t="shared" si="88"/>
        <v/>
      </c>
      <c r="EH49" s="1" t="str">
        <f t="shared" si="89"/>
        <v/>
      </c>
      <c r="EI49" s="1">
        <f>biodata!O48</f>
        <v>0</v>
      </c>
      <c r="EJ49" s="1">
        <f>biodata!T48</f>
        <v>0</v>
      </c>
      <c r="EK49" s="1"/>
      <c r="EL49" s="1"/>
      <c r="EM49" s="1">
        <f>biodata!P48</f>
        <v>0</v>
      </c>
      <c r="EN49" s="1">
        <f>biodata!U48</f>
        <v>0</v>
      </c>
      <c r="EO49" s="1">
        <f>biodata!Q48</f>
        <v>0</v>
      </c>
      <c r="EP49" s="1">
        <f>biodata!V48</f>
        <v>0</v>
      </c>
      <c r="EQ49" s="1">
        <f>biodata!R48</f>
        <v>0</v>
      </c>
      <c r="ER49" s="1">
        <f>biodata!W48</f>
        <v>0</v>
      </c>
      <c r="ES49" s="1">
        <f>biodata!S48</f>
        <v>0</v>
      </c>
      <c r="ET49" s="1"/>
      <c r="EU49" s="1">
        <f>biodata!M48</f>
        <v>0</v>
      </c>
      <c r="EV49" s="1">
        <f>biodata!N48</f>
        <v>0</v>
      </c>
      <c r="EW49" s="1">
        <f>SKILL!C46</f>
        <v>0</v>
      </c>
      <c r="EX49" s="1">
        <f>SKILL!D46</f>
        <v>0</v>
      </c>
      <c r="EY49" s="1" t="str">
        <f>SKILL!E46</f>
        <v/>
      </c>
      <c r="EZ49" s="231" t="str">
        <f t="shared" si="1"/>
        <v/>
      </c>
      <c r="FA49" s="1">
        <f>SKILL!G46</f>
        <v>0</v>
      </c>
      <c r="FB49" s="1">
        <f>SKILL!H46</f>
        <v>0</v>
      </c>
      <c r="FC49" s="1" t="str">
        <f>SKILL!I46</f>
        <v/>
      </c>
      <c r="FD49" s="231" t="str">
        <f t="shared" si="2"/>
        <v/>
      </c>
      <c r="FE49" s="1" t="str">
        <f>SKILL!K46</f>
        <v/>
      </c>
      <c r="FF49" s="1" t="str">
        <f t="shared" si="90"/>
        <v/>
      </c>
      <c r="FG49" s="1">
        <f>biodata!I48</f>
        <v>0</v>
      </c>
      <c r="FH49" s="1">
        <f>biodata!J48</f>
        <v>0</v>
      </c>
      <c r="FI49" s="1">
        <f>biodata!K48</f>
        <v>0</v>
      </c>
      <c r="FJ49" s="1">
        <f>biodata!L48</f>
        <v>0</v>
      </c>
    </row>
    <row r="50" spans="1:166">
      <c r="A50" s="1">
        <f>biodata!A49</f>
        <v>41</v>
      </c>
      <c r="B50" s="1" t="str">
        <f>IF(biodata!D49&lt;&gt;"",biodata!D49,"")</f>
        <v/>
      </c>
      <c r="C50" s="1" t="str">
        <f>IF('ut1'!C45&lt;&gt;"",'ut1'!C45,"")</f>
        <v/>
      </c>
      <c r="D50" s="1" t="str">
        <f>IF('ut2'!C45&lt;&gt;"",'ut2'!C45,"")</f>
        <v/>
      </c>
      <c r="E50" s="1" t="str">
        <f t="shared" si="3"/>
        <v/>
      </c>
      <c r="F50" s="1" t="str">
        <f>IF('TT-1'!C45&lt;&gt;"",'TT-1'!C45,"")</f>
        <v/>
      </c>
      <c r="G50" s="1" t="str">
        <f>IF('TT-1'!D45&lt;&gt;"",'TT-1'!D45,"")</f>
        <v/>
      </c>
      <c r="H50" s="1" t="str">
        <f t="shared" si="4"/>
        <v/>
      </c>
      <c r="I50" s="262" t="str">
        <f t="shared" si="5"/>
        <v/>
      </c>
      <c r="J50" s="1" t="str">
        <f t="shared" si="6"/>
        <v/>
      </c>
      <c r="K50" s="1" t="str">
        <f>IF('ut3'!C45&lt;&gt;"",'ut3'!C45,"")</f>
        <v/>
      </c>
      <c r="L50" s="1" t="str">
        <f>IF('ut4'!C45&lt;&gt;"",'ut4'!C45,"")</f>
        <v/>
      </c>
      <c r="M50" s="1" t="str">
        <f t="shared" si="7"/>
        <v/>
      </c>
      <c r="N50" s="1" t="str">
        <f>IF('TT-2'!C45&lt;&gt;"",'TT-2'!C45,"")</f>
        <v/>
      </c>
      <c r="O50" s="1" t="str">
        <f>IF('TT-2'!D45&lt;&gt;"",'TT-2'!D45,"")</f>
        <v/>
      </c>
      <c r="P50" s="229" t="str">
        <f t="shared" si="8"/>
        <v/>
      </c>
      <c r="Q50" s="262" t="str">
        <f t="shared" si="9"/>
        <v/>
      </c>
      <c r="R50" s="1" t="str">
        <f t="shared" si="10"/>
        <v/>
      </c>
      <c r="S50" s="1" t="str">
        <f t="shared" si="11"/>
        <v/>
      </c>
      <c r="T50" s="263" t="str">
        <f t="shared" si="12"/>
        <v/>
      </c>
      <c r="U50" s="80" t="str">
        <f t="shared" si="13"/>
        <v/>
      </c>
      <c r="V50" s="1" t="str">
        <f t="shared" si="14"/>
        <v/>
      </c>
      <c r="W50" s="1" t="str">
        <f t="shared" si="15"/>
        <v/>
      </c>
      <c r="X50" s="1" t="str">
        <f t="shared" si="16"/>
        <v/>
      </c>
      <c r="Y50" s="229" t="str">
        <f>IF('ut1'!D45&lt;&gt;"",'ut1'!D45,"")</f>
        <v/>
      </c>
      <c r="Z50" s="1" t="str">
        <f>IF('ut2'!D45&lt;&gt;"",'ut2'!D45,"")</f>
        <v/>
      </c>
      <c r="AA50" s="1" t="str">
        <f t="shared" si="17"/>
        <v/>
      </c>
      <c r="AB50" s="1" t="str">
        <f>IF('TT-1'!F45&lt;&gt;"",'TT-1'!F45,"")</f>
        <v/>
      </c>
      <c r="AC50" s="1" t="str">
        <f>IF('TT-1'!G45&lt;&gt;"",'TT-1'!G45,"")</f>
        <v/>
      </c>
      <c r="AD50" s="1" t="str">
        <f t="shared" si="18"/>
        <v/>
      </c>
      <c r="AE50" s="262" t="str">
        <f t="shared" si="19"/>
        <v/>
      </c>
      <c r="AF50" s="1" t="str">
        <f t="shared" si="0"/>
        <v/>
      </c>
      <c r="AG50" s="1" t="str">
        <f>IF('ut3'!D45&lt;&gt;"",'ut3'!D45,"")</f>
        <v/>
      </c>
      <c r="AH50" s="1" t="str">
        <f>IF('ut4'!D45&lt;&gt;"",'ut4'!D45,"")</f>
        <v/>
      </c>
      <c r="AI50" s="1" t="str">
        <f t="shared" si="20"/>
        <v/>
      </c>
      <c r="AJ50" s="1" t="str">
        <f>IF('TT-2'!F45&lt;&gt;"",'TT-2'!F45,"")</f>
        <v/>
      </c>
      <c r="AK50" s="1" t="str">
        <f>IF('TT-2'!G45&lt;&gt;"",'TT-2'!G45,"")</f>
        <v/>
      </c>
      <c r="AL50" s="1" t="str">
        <f t="shared" si="21"/>
        <v/>
      </c>
      <c r="AM50" s="262" t="str">
        <f t="shared" si="22"/>
        <v/>
      </c>
      <c r="AN50" s="1" t="str">
        <f t="shared" si="23"/>
        <v/>
      </c>
      <c r="AO50" s="1" t="str">
        <f t="shared" si="24"/>
        <v/>
      </c>
      <c r="AP50" s="263" t="str">
        <f t="shared" si="25"/>
        <v/>
      </c>
      <c r="AQ50" s="80" t="str">
        <f t="shared" si="26"/>
        <v/>
      </c>
      <c r="AR50" s="1" t="str">
        <f t="shared" si="27"/>
        <v/>
      </c>
      <c r="AS50" s="1" t="str">
        <f t="shared" si="28"/>
        <v/>
      </c>
      <c r="AT50" s="1" t="str">
        <f t="shared" si="29"/>
        <v/>
      </c>
      <c r="AU50" s="229" t="str">
        <f>IF('ut1'!E45&lt;&gt;"",'ut1'!E45,"")</f>
        <v/>
      </c>
      <c r="AV50" s="1" t="str">
        <f>IF('ut2'!E45&lt;&gt;"",'ut2'!E45,"")</f>
        <v/>
      </c>
      <c r="AW50" s="1" t="str">
        <f t="shared" si="30"/>
        <v/>
      </c>
      <c r="AX50" s="1" t="str">
        <f>IF('TT-1'!I45&lt;&gt;"",'TT-1'!I45,"")</f>
        <v/>
      </c>
      <c r="AY50" s="1" t="str">
        <f>IF('TT-1'!J45&lt;&gt;"",'TT-1'!J45,"")</f>
        <v/>
      </c>
      <c r="AZ50" s="1" t="str">
        <f t="shared" si="31"/>
        <v/>
      </c>
      <c r="BA50" s="262" t="str">
        <f t="shared" si="32"/>
        <v/>
      </c>
      <c r="BB50" s="1" t="str">
        <f t="shared" si="33"/>
        <v/>
      </c>
      <c r="BC50" s="1" t="str">
        <f>IF('ut3'!E45&lt;&gt;"",'ut3'!E45,"")</f>
        <v/>
      </c>
      <c r="BD50" s="1" t="str">
        <f>IF('ut4'!E45&lt;&gt;"",'ut4'!E45,"")</f>
        <v/>
      </c>
      <c r="BE50" s="1" t="str">
        <f t="shared" si="34"/>
        <v/>
      </c>
      <c r="BF50" s="1" t="str">
        <f>IF('TT-2'!I45&lt;&gt;"",'TT-2'!I45,"")</f>
        <v/>
      </c>
      <c r="BG50" s="1" t="str">
        <f>IF('TT-2'!J45&lt;&gt;"",'TT-2'!J45,"")</f>
        <v/>
      </c>
      <c r="BH50" s="1" t="str">
        <f t="shared" si="35"/>
        <v/>
      </c>
      <c r="BI50" s="262" t="str">
        <f t="shared" si="36"/>
        <v/>
      </c>
      <c r="BJ50" s="1" t="str">
        <f t="shared" si="37"/>
        <v/>
      </c>
      <c r="BK50" s="1" t="str">
        <f t="shared" si="38"/>
        <v/>
      </c>
      <c r="BL50" s="263" t="str">
        <f t="shared" si="39"/>
        <v/>
      </c>
      <c r="BM50" s="80" t="str">
        <f t="shared" si="40"/>
        <v/>
      </c>
      <c r="BN50" s="1" t="str">
        <f t="shared" si="41"/>
        <v/>
      </c>
      <c r="BO50" s="1" t="str">
        <f t="shared" si="42"/>
        <v/>
      </c>
      <c r="BP50" s="1" t="str">
        <f t="shared" si="43"/>
        <v/>
      </c>
      <c r="BQ50" s="1" t="str">
        <f>IF('ut1'!F45&lt;&gt;"",'ut1'!F45,"")</f>
        <v/>
      </c>
      <c r="BR50" s="1" t="str">
        <f>IF('ut2'!F45&lt;&gt;"",'ut2'!F45,"")</f>
        <v/>
      </c>
      <c r="BS50" s="1" t="str">
        <f t="shared" si="44"/>
        <v/>
      </c>
      <c r="BT50" s="1" t="str">
        <f>IF('TT-1'!L45&lt;&gt;"",'TT-1'!L45,"")</f>
        <v/>
      </c>
      <c r="BU50" s="1" t="str">
        <f>IF('TT-1'!M45&lt;&gt;"",'TT-1'!M45,"")</f>
        <v/>
      </c>
      <c r="BV50" s="1" t="str">
        <f t="shared" si="45"/>
        <v/>
      </c>
      <c r="BW50" s="262" t="str">
        <f t="shared" si="46"/>
        <v/>
      </c>
      <c r="BX50" s="1" t="str">
        <f t="shared" si="47"/>
        <v/>
      </c>
      <c r="BY50" s="1" t="str">
        <f>IF('ut3'!F45&lt;&gt;"",'ut3'!F45,"")</f>
        <v/>
      </c>
      <c r="BZ50" s="1" t="str">
        <f>IF('ut4'!F45&lt;&gt;"",'ut4'!F45,"")</f>
        <v/>
      </c>
      <c r="CA50" s="1" t="str">
        <f t="shared" si="48"/>
        <v/>
      </c>
      <c r="CB50" s="1" t="str">
        <f>IF('TT-2'!L45&lt;&gt;"",'TT-2'!L45,"")</f>
        <v/>
      </c>
      <c r="CC50" s="1" t="str">
        <f>IF('TT-2'!M45&lt;&gt;"",'TT-2'!M45,"")</f>
        <v/>
      </c>
      <c r="CD50" s="1" t="str">
        <f t="shared" si="49"/>
        <v/>
      </c>
      <c r="CE50" s="262" t="str">
        <f t="shared" si="50"/>
        <v/>
      </c>
      <c r="CF50" s="1" t="str">
        <f t="shared" si="51"/>
        <v/>
      </c>
      <c r="CG50" s="1" t="str">
        <f t="shared" si="52"/>
        <v/>
      </c>
      <c r="CH50" s="263" t="str">
        <f t="shared" si="53"/>
        <v/>
      </c>
      <c r="CI50" s="80" t="str">
        <f t="shared" si="54"/>
        <v/>
      </c>
      <c r="CJ50" s="1" t="str">
        <f t="shared" si="55"/>
        <v/>
      </c>
      <c r="CK50" s="1" t="str">
        <f t="shared" si="56"/>
        <v/>
      </c>
      <c r="CL50" s="1" t="str">
        <f t="shared" si="57"/>
        <v/>
      </c>
      <c r="CM50" s="229" t="str">
        <f>IF('ut1'!G45&lt;&gt;"",'ut1'!G45,"")</f>
        <v/>
      </c>
      <c r="CN50" s="1" t="str">
        <f>IF('ut2'!G45&lt;&gt;"",'ut2'!G45,"")</f>
        <v/>
      </c>
      <c r="CO50" s="1" t="str">
        <f t="shared" si="58"/>
        <v/>
      </c>
      <c r="CP50" s="1" t="str">
        <f>IF('TT-1'!O45&lt;&gt;"",'TT-1'!O45,"")</f>
        <v/>
      </c>
      <c r="CQ50" s="1" t="str">
        <f>IF('TT-1'!P45&lt;&gt;"",'TT-1'!P45,"")</f>
        <v/>
      </c>
      <c r="CR50" s="1" t="str">
        <f t="shared" si="59"/>
        <v/>
      </c>
      <c r="CS50" s="262" t="str">
        <f t="shared" si="60"/>
        <v/>
      </c>
      <c r="CT50" s="1" t="str">
        <f t="shared" si="61"/>
        <v/>
      </c>
      <c r="CU50" s="1" t="str">
        <f>IF('ut3'!G45&lt;&gt;"",'ut3'!G45,"")</f>
        <v/>
      </c>
      <c r="CV50" s="1" t="str">
        <f>IF('ut4'!G45&lt;&gt;"",'ut4'!G45,"")</f>
        <v/>
      </c>
      <c r="CW50" s="1" t="str">
        <f t="shared" si="62"/>
        <v/>
      </c>
      <c r="CX50" s="1" t="str">
        <f>IF('TT-2'!O45&lt;&gt;"",'TT-2'!O45,"")</f>
        <v/>
      </c>
      <c r="CY50" s="1" t="str">
        <f>IF('TT-2'!P45&lt;&gt;"",'TT-2'!P45,"")</f>
        <v/>
      </c>
      <c r="CZ50" s="1" t="str">
        <f t="shared" si="63"/>
        <v/>
      </c>
      <c r="DA50" s="1" t="str">
        <f t="shared" si="64"/>
        <v/>
      </c>
      <c r="DB50" s="1" t="str">
        <f t="shared" si="65"/>
        <v/>
      </c>
      <c r="DC50" s="1" t="str">
        <f t="shared" si="66"/>
        <v/>
      </c>
      <c r="DD50" s="263" t="str">
        <f t="shared" si="67"/>
        <v/>
      </c>
      <c r="DE50" s="80" t="str">
        <f t="shared" si="68"/>
        <v/>
      </c>
      <c r="DF50" s="1" t="str">
        <f t="shared" si="69"/>
        <v/>
      </c>
      <c r="DG50" s="1" t="str">
        <f t="shared" si="70"/>
        <v/>
      </c>
      <c r="DH50" s="1" t="str">
        <f t="shared" si="71"/>
        <v/>
      </c>
      <c r="DI50" s="229" t="str">
        <f>IF('ut1'!H45&lt;&gt;"",'ut1'!H45,"")</f>
        <v/>
      </c>
      <c r="DJ50" s="1" t="str">
        <f>IF('ut2'!H45&lt;&gt;"",'ut2'!H45,"")</f>
        <v/>
      </c>
      <c r="DK50" s="1" t="str">
        <f t="shared" si="72"/>
        <v/>
      </c>
      <c r="DL50" s="1" t="str">
        <f>IF('TT-1'!R45&lt;&gt;"",'TT-1'!R45,"")</f>
        <v/>
      </c>
      <c r="DM50" s="1" t="str">
        <f>IF('TT-1'!S45&lt;&gt;"",'TT-1'!S45,"")</f>
        <v/>
      </c>
      <c r="DN50" s="1" t="str">
        <f t="shared" si="73"/>
        <v/>
      </c>
      <c r="DO50" s="262" t="str">
        <f t="shared" si="74"/>
        <v/>
      </c>
      <c r="DP50" s="1" t="str">
        <f t="shared" si="75"/>
        <v/>
      </c>
      <c r="DQ50" s="1" t="str">
        <f>IF('ut3'!H45&lt;&gt;"",'ut3'!H45,"")</f>
        <v/>
      </c>
      <c r="DR50" s="1" t="str">
        <f>IF('ut4'!H45&lt;&gt;"",'ut4'!H45,"")</f>
        <v/>
      </c>
      <c r="DS50" s="1" t="str">
        <f t="shared" si="76"/>
        <v/>
      </c>
      <c r="DT50" s="1" t="str">
        <f>IF('TT-2'!R45&lt;&gt;"",'TT-2'!R45,"")</f>
        <v/>
      </c>
      <c r="DU50" s="1" t="str">
        <f>IF('TT-2'!S45&lt;&gt;"",'TT-2'!S45,"")</f>
        <v/>
      </c>
      <c r="DV50" s="1" t="str">
        <f t="shared" si="77"/>
        <v/>
      </c>
      <c r="DW50" s="262" t="str">
        <f t="shared" si="78"/>
        <v/>
      </c>
      <c r="DX50" s="1" t="str">
        <f t="shared" si="79"/>
        <v/>
      </c>
      <c r="DY50" s="1" t="str">
        <f t="shared" si="80"/>
        <v/>
      </c>
      <c r="DZ50" s="80" t="str">
        <f t="shared" si="81"/>
        <v/>
      </c>
      <c r="EA50" s="80" t="str">
        <f t="shared" si="82"/>
        <v/>
      </c>
      <c r="EB50" s="1" t="str">
        <f t="shared" si="83"/>
        <v/>
      </c>
      <c r="EC50" s="1" t="str">
        <f t="shared" si="84"/>
        <v/>
      </c>
      <c r="ED50" s="1" t="str">
        <f t="shared" si="85"/>
        <v/>
      </c>
      <c r="EE50" s="1">
        <f t="shared" si="86"/>
        <v>0</v>
      </c>
      <c r="EF50" s="230" t="str">
        <f t="shared" si="87"/>
        <v/>
      </c>
      <c r="EG50" s="1" t="str">
        <f t="shared" si="88"/>
        <v/>
      </c>
      <c r="EH50" s="1" t="str">
        <f t="shared" si="89"/>
        <v/>
      </c>
      <c r="EI50" s="1">
        <f>biodata!O49</f>
        <v>0</v>
      </c>
      <c r="EJ50" s="1">
        <f>biodata!T49</f>
        <v>0</v>
      </c>
      <c r="EK50" s="1"/>
      <c r="EL50" s="1"/>
      <c r="EM50" s="1">
        <f>biodata!P49</f>
        <v>0</v>
      </c>
      <c r="EN50" s="1">
        <f>biodata!U49</f>
        <v>0</v>
      </c>
      <c r="EO50" s="1">
        <f>biodata!Q49</f>
        <v>0</v>
      </c>
      <c r="EP50" s="1">
        <f>biodata!V49</f>
        <v>0</v>
      </c>
      <c r="EQ50" s="1">
        <f>biodata!R49</f>
        <v>0</v>
      </c>
      <c r="ER50" s="1">
        <f>biodata!W49</f>
        <v>0</v>
      </c>
      <c r="ES50" s="1">
        <f>biodata!S49</f>
        <v>0</v>
      </c>
      <c r="ET50" s="1"/>
      <c r="EU50" s="1">
        <f>biodata!M49</f>
        <v>0</v>
      </c>
      <c r="EV50" s="1">
        <f>biodata!N49</f>
        <v>0</v>
      </c>
      <c r="EW50" s="1">
        <f>SKILL!C47</f>
        <v>0</v>
      </c>
      <c r="EX50" s="1">
        <f>SKILL!D47</f>
        <v>0</v>
      </c>
      <c r="EY50" s="1" t="str">
        <f>SKILL!E47</f>
        <v/>
      </c>
      <c r="EZ50" s="231" t="str">
        <f t="shared" si="1"/>
        <v/>
      </c>
      <c r="FA50" s="1">
        <f>SKILL!G47</f>
        <v>0</v>
      </c>
      <c r="FB50" s="1">
        <f>SKILL!H47</f>
        <v>0</v>
      </c>
      <c r="FC50" s="1" t="str">
        <f>SKILL!I47</f>
        <v/>
      </c>
      <c r="FD50" s="231" t="str">
        <f t="shared" si="2"/>
        <v/>
      </c>
      <c r="FE50" s="1" t="str">
        <f>SKILL!K47</f>
        <v/>
      </c>
      <c r="FF50" s="1" t="str">
        <f t="shared" si="90"/>
        <v/>
      </c>
      <c r="FG50" s="1">
        <f>biodata!I49</f>
        <v>0</v>
      </c>
      <c r="FH50" s="1">
        <f>biodata!J49</f>
        <v>0</v>
      </c>
      <c r="FI50" s="1">
        <f>biodata!K49</f>
        <v>0</v>
      </c>
      <c r="FJ50" s="1">
        <f>biodata!L49</f>
        <v>0</v>
      </c>
    </row>
    <row r="51" spans="1:166">
      <c r="A51" s="1">
        <f>biodata!A50</f>
        <v>42</v>
      </c>
      <c r="B51" s="1" t="str">
        <f>IF(biodata!D50&lt;&gt;"",biodata!D50,"")</f>
        <v/>
      </c>
      <c r="C51" s="1" t="str">
        <f>IF('ut1'!C46&lt;&gt;"",'ut1'!C46,"")</f>
        <v/>
      </c>
      <c r="D51" s="1" t="str">
        <f>IF('ut2'!C46&lt;&gt;"",'ut2'!C46,"")</f>
        <v/>
      </c>
      <c r="E51" s="1" t="str">
        <f t="shared" si="3"/>
        <v/>
      </c>
      <c r="F51" s="1" t="str">
        <f>IF('TT-1'!C46&lt;&gt;"",'TT-1'!C46,"")</f>
        <v/>
      </c>
      <c r="G51" s="1" t="str">
        <f>IF('TT-1'!D46&lt;&gt;"",'TT-1'!D46,"")</f>
        <v/>
      </c>
      <c r="H51" s="1" t="str">
        <f t="shared" si="4"/>
        <v/>
      </c>
      <c r="I51" s="262" t="str">
        <f t="shared" si="5"/>
        <v/>
      </c>
      <c r="J51" s="1" t="str">
        <f t="shared" si="6"/>
        <v/>
      </c>
      <c r="K51" s="1" t="str">
        <f>IF('ut3'!C46&lt;&gt;"",'ut3'!C46,"")</f>
        <v/>
      </c>
      <c r="L51" s="1" t="str">
        <f>IF('ut4'!C46&lt;&gt;"",'ut4'!C46,"")</f>
        <v/>
      </c>
      <c r="M51" s="1" t="str">
        <f t="shared" si="7"/>
        <v/>
      </c>
      <c r="N51" s="1" t="str">
        <f>IF('TT-2'!C46&lt;&gt;"",'TT-2'!C46,"")</f>
        <v/>
      </c>
      <c r="O51" s="1" t="str">
        <f>IF('TT-2'!D46&lt;&gt;"",'TT-2'!D46,"")</f>
        <v/>
      </c>
      <c r="P51" s="229" t="str">
        <f t="shared" si="8"/>
        <v/>
      </c>
      <c r="Q51" s="262" t="str">
        <f t="shared" si="9"/>
        <v/>
      </c>
      <c r="R51" s="1" t="str">
        <f t="shared" si="10"/>
        <v/>
      </c>
      <c r="S51" s="1" t="str">
        <f t="shared" si="11"/>
        <v/>
      </c>
      <c r="T51" s="263" t="str">
        <f t="shared" si="12"/>
        <v/>
      </c>
      <c r="U51" s="80" t="str">
        <f t="shared" si="13"/>
        <v/>
      </c>
      <c r="V51" s="1" t="str">
        <f t="shared" si="14"/>
        <v/>
      </c>
      <c r="W51" s="1" t="str">
        <f t="shared" si="15"/>
        <v/>
      </c>
      <c r="X51" s="1" t="str">
        <f t="shared" si="16"/>
        <v/>
      </c>
      <c r="Y51" s="229" t="str">
        <f>IF('ut1'!D46&lt;&gt;"",'ut1'!D46,"")</f>
        <v/>
      </c>
      <c r="Z51" s="1" t="str">
        <f>IF('ut2'!D46&lt;&gt;"",'ut2'!D46,"")</f>
        <v/>
      </c>
      <c r="AA51" s="1" t="str">
        <f t="shared" si="17"/>
        <v/>
      </c>
      <c r="AB51" s="1" t="str">
        <f>IF('TT-1'!F46&lt;&gt;"",'TT-1'!F46,"")</f>
        <v/>
      </c>
      <c r="AC51" s="1" t="str">
        <f>IF('TT-1'!G46&lt;&gt;"",'TT-1'!G46,"")</f>
        <v/>
      </c>
      <c r="AD51" s="1" t="str">
        <f t="shared" si="18"/>
        <v/>
      </c>
      <c r="AE51" s="262" t="str">
        <f t="shared" si="19"/>
        <v/>
      </c>
      <c r="AF51" s="1" t="str">
        <f t="shared" si="0"/>
        <v/>
      </c>
      <c r="AG51" s="1" t="str">
        <f>IF('ut3'!D46&lt;&gt;"",'ut3'!D46,"")</f>
        <v/>
      </c>
      <c r="AH51" s="1" t="str">
        <f>IF('ut4'!D46&lt;&gt;"",'ut4'!D46,"")</f>
        <v/>
      </c>
      <c r="AI51" s="1" t="str">
        <f t="shared" si="20"/>
        <v/>
      </c>
      <c r="AJ51" s="1" t="str">
        <f>IF('TT-2'!F46&lt;&gt;"",'TT-2'!F46,"")</f>
        <v/>
      </c>
      <c r="AK51" s="1" t="str">
        <f>IF('TT-2'!G46&lt;&gt;"",'TT-2'!G46,"")</f>
        <v/>
      </c>
      <c r="AL51" s="1" t="str">
        <f t="shared" si="21"/>
        <v/>
      </c>
      <c r="AM51" s="262" t="str">
        <f t="shared" si="22"/>
        <v/>
      </c>
      <c r="AN51" s="1" t="str">
        <f t="shared" si="23"/>
        <v/>
      </c>
      <c r="AO51" s="1" t="str">
        <f t="shared" si="24"/>
        <v/>
      </c>
      <c r="AP51" s="263" t="str">
        <f t="shared" si="25"/>
        <v/>
      </c>
      <c r="AQ51" s="80" t="str">
        <f t="shared" si="26"/>
        <v/>
      </c>
      <c r="AR51" s="1" t="str">
        <f t="shared" si="27"/>
        <v/>
      </c>
      <c r="AS51" s="1" t="str">
        <f t="shared" si="28"/>
        <v/>
      </c>
      <c r="AT51" s="1" t="str">
        <f t="shared" si="29"/>
        <v/>
      </c>
      <c r="AU51" s="229" t="str">
        <f>IF('ut1'!E46&lt;&gt;"",'ut1'!E46,"")</f>
        <v/>
      </c>
      <c r="AV51" s="1" t="str">
        <f>IF('ut2'!E46&lt;&gt;"",'ut2'!E46,"")</f>
        <v/>
      </c>
      <c r="AW51" s="1" t="str">
        <f t="shared" si="30"/>
        <v/>
      </c>
      <c r="AX51" s="1" t="str">
        <f>IF('TT-1'!I46&lt;&gt;"",'TT-1'!I46,"")</f>
        <v/>
      </c>
      <c r="AY51" s="1" t="str">
        <f>IF('TT-1'!J46&lt;&gt;"",'TT-1'!J46,"")</f>
        <v/>
      </c>
      <c r="AZ51" s="1" t="str">
        <f t="shared" si="31"/>
        <v/>
      </c>
      <c r="BA51" s="262" t="str">
        <f t="shared" si="32"/>
        <v/>
      </c>
      <c r="BB51" s="1" t="str">
        <f t="shared" si="33"/>
        <v/>
      </c>
      <c r="BC51" s="1" t="str">
        <f>IF('ut3'!E46&lt;&gt;"",'ut3'!E46,"")</f>
        <v/>
      </c>
      <c r="BD51" s="1" t="str">
        <f>IF('ut4'!E46&lt;&gt;"",'ut4'!E46,"")</f>
        <v/>
      </c>
      <c r="BE51" s="1" t="str">
        <f t="shared" si="34"/>
        <v/>
      </c>
      <c r="BF51" s="1" t="str">
        <f>IF('TT-2'!I46&lt;&gt;"",'TT-2'!I46,"")</f>
        <v/>
      </c>
      <c r="BG51" s="1" t="str">
        <f>IF('TT-2'!J46&lt;&gt;"",'TT-2'!J46,"")</f>
        <v/>
      </c>
      <c r="BH51" s="1" t="str">
        <f t="shared" si="35"/>
        <v/>
      </c>
      <c r="BI51" s="262" t="str">
        <f t="shared" si="36"/>
        <v/>
      </c>
      <c r="BJ51" s="1" t="str">
        <f t="shared" si="37"/>
        <v/>
      </c>
      <c r="BK51" s="1" t="str">
        <f t="shared" si="38"/>
        <v/>
      </c>
      <c r="BL51" s="263" t="str">
        <f t="shared" si="39"/>
        <v/>
      </c>
      <c r="BM51" s="80" t="str">
        <f t="shared" si="40"/>
        <v/>
      </c>
      <c r="BN51" s="1" t="str">
        <f t="shared" si="41"/>
        <v/>
      </c>
      <c r="BO51" s="1" t="str">
        <f t="shared" si="42"/>
        <v/>
      </c>
      <c r="BP51" s="1" t="str">
        <f t="shared" si="43"/>
        <v/>
      </c>
      <c r="BQ51" s="1" t="str">
        <f>IF('ut1'!F46&lt;&gt;"",'ut1'!F46,"")</f>
        <v/>
      </c>
      <c r="BR51" s="1" t="str">
        <f>IF('ut2'!F46&lt;&gt;"",'ut2'!F46,"")</f>
        <v/>
      </c>
      <c r="BS51" s="1" t="str">
        <f t="shared" si="44"/>
        <v/>
      </c>
      <c r="BT51" s="1" t="str">
        <f>IF('TT-1'!L46&lt;&gt;"",'TT-1'!L46,"")</f>
        <v/>
      </c>
      <c r="BU51" s="1" t="str">
        <f>IF('TT-1'!M46&lt;&gt;"",'TT-1'!M46,"")</f>
        <v/>
      </c>
      <c r="BV51" s="1" t="str">
        <f t="shared" si="45"/>
        <v/>
      </c>
      <c r="BW51" s="262" t="str">
        <f t="shared" si="46"/>
        <v/>
      </c>
      <c r="BX51" s="1" t="str">
        <f t="shared" si="47"/>
        <v/>
      </c>
      <c r="BY51" s="1" t="str">
        <f>IF('ut3'!F46&lt;&gt;"",'ut3'!F46,"")</f>
        <v/>
      </c>
      <c r="BZ51" s="1" t="str">
        <f>IF('ut4'!F46&lt;&gt;"",'ut4'!F46,"")</f>
        <v/>
      </c>
      <c r="CA51" s="1" t="str">
        <f t="shared" si="48"/>
        <v/>
      </c>
      <c r="CB51" s="1" t="str">
        <f>IF('TT-2'!L46&lt;&gt;"",'TT-2'!L46,"")</f>
        <v/>
      </c>
      <c r="CC51" s="1" t="str">
        <f>IF('TT-2'!M46&lt;&gt;"",'TT-2'!M46,"")</f>
        <v/>
      </c>
      <c r="CD51" s="1" t="str">
        <f t="shared" si="49"/>
        <v/>
      </c>
      <c r="CE51" s="262" t="str">
        <f t="shared" si="50"/>
        <v/>
      </c>
      <c r="CF51" s="1" t="str">
        <f t="shared" si="51"/>
        <v/>
      </c>
      <c r="CG51" s="1" t="str">
        <f t="shared" si="52"/>
        <v/>
      </c>
      <c r="CH51" s="263" t="str">
        <f t="shared" si="53"/>
        <v/>
      </c>
      <c r="CI51" s="80" t="str">
        <f t="shared" si="54"/>
        <v/>
      </c>
      <c r="CJ51" s="1" t="str">
        <f t="shared" si="55"/>
        <v/>
      </c>
      <c r="CK51" s="1" t="str">
        <f t="shared" si="56"/>
        <v/>
      </c>
      <c r="CL51" s="1" t="str">
        <f t="shared" si="57"/>
        <v/>
      </c>
      <c r="CM51" s="229" t="str">
        <f>IF('ut1'!G46&lt;&gt;"",'ut1'!G46,"")</f>
        <v/>
      </c>
      <c r="CN51" s="1" t="str">
        <f>IF('ut2'!G46&lt;&gt;"",'ut2'!G46,"")</f>
        <v/>
      </c>
      <c r="CO51" s="1" t="str">
        <f t="shared" si="58"/>
        <v/>
      </c>
      <c r="CP51" s="1" t="str">
        <f>IF('TT-1'!O46&lt;&gt;"",'TT-1'!O46,"")</f>
        <v/>
      </c>
      <c r="CQ51" s="1" t="str">
        <f>IF('TT-1'!P46&lt;&gt;"",'TT-1'!P46,"")</f>
        <v/>
      </c>
      <c r="CR51" s="1" t="str">
        <f t="shared" si="59"/>
        <v/>
      </c>
      <c r="CS51" s="262" t="str">
        <f t="shared" si="60"/>
        <v/>
      </c>
      <c r="CT51" s="1" t="str">
        <f t="shared" si="61"/>
        <v/>
      </c>
      <c r="CU51" s="1" t="str">
        <f>IF('ut3'!G46&lt;&gt;"",'ut3'!G46,"")</f>
        <v/>
      </c>
      <c r="CV51" s="1" t="str">
        <f>IF('ut4'!G46&lt;&gt;"",'ut4'!G46,"")</f>
        <v/>
      </c>
      <c r="CW51" s="1" t="str">
        <f t="shared" si="62"/>
        <v/>
      </c>
      <c r="CX51" s="1" t="str">
        <f>IF('TT-2'!O46&lt;&gt;"",'TT-2'!O46,"")</f>
        <v/>
      </c>
      <c r="CY51" s="1" t="str">
        <f>IF('TT-2'!P46&lt;&gt;"",'TT-2'!P46,"")</f>
        <v/>
      </c>
      <c r="CZ51" s="1" t="str">
        <f t="shared" si="63"/>
        <v/>
      </c>
      <c r="DA51" s="1" t="str">
        <f t="shared" si="64"/>
        <v/>
      </c>
      <c r="DB51" s="1" t="str">
        <f t="shared" si="65"/>
        <v/>
      </c>
      <c r="DC51" s="1" t="str">
        <f t="shared" si="66"/>
        <v/>
      </c>
      <c r="DD51" s="263" t="str">
        <f t="shared" si="67"/>
        <v/>
      </c>
      <c r="DE51" s="80" t="str">
        <f t="shared" si="68"/>
        <v/>
      </c>
      <c r="DF51" s="1" t="str">
        <f t="shared" si="69"/>
        <v/>
      </c>
      <c r="DG51" s="1" t="str">
        <f t="shared" si="70"/>
        <v/>
      </c>
      <c r="DH51" s="1" t="str">
        <f t="shared" si="71"/>
        <v/>
      </c>
      <c r="DI51" s="229" t="str">
        <f>IF('ut1'!H46&lt;&gt;"",'ut1'!H46,"")</f>
        <v/>
      </c>
      <c r="DJ51" s="1" t="str">
        <f>IF('ut2'!H46&lt;&gt;"",'ut2'!H46,"")</f>
        <v/>
      </c>
      <c r="DK51" s="1" t="str">
        <f t="shared" si="72"/>
        <v/>
      </c>
      <c r="DL51" s="1" t="str">
        <f>IF('TT-1'!R46&lt;&gt;"",'TT-1'!R46,"")</f>
        <v/>
      </c>
      <c r="DM51" s="1" t="str">
        <f>IF('TT-1'!S46&lt;&gt;"",'TT-1'!S46,"")</f>
        <v/>
      </c>
      <c r="DN51" s="1" t="str">
        <f t="shared" si="73"/>
        <v/>
      </c>
      <c r="DO51" s="262" t="str">
        <f t="shared" si="74"/>
        <v/>
      </c>
      <c r="DP51" s="1" t="str">
        <f t="shared" si="75"/>
        <v/>
      </c>
      <c r="DQ51" s="1" t="str">
        <f>IF('ut3'!H46&lt;&gt;"",'ut3'!H46,"")</f>
        <v/>
      </c>
      <c r="DR51" s="1" t="str">
        <f>IF('ut4'!H46&lt;&gt;"",'ut4'!H46,"")</f>
        <v/>
      </c>
      <c r="DS51" s="1" t="str">
        <f t="shared" si="76"/>
        <v/>
      </c>
      <c r="DT51" s="1" t="str">
        <f>IF('TT-2'!R46&lt;&gt;"",'TT-2'!R46,"")</f>
        <v/>
      </c>
      <c r="DU51" s="1" t="str">
        <f>IF('TT-2'!S46&lt;&gt;"",'TT-2'!S46,"")</f>
        <v/>
      </c>
      <c r="DV51" s="1" t="str">
        <f t="shared" si="77"/>
        <v/>
      </c>
      <c r="DW51" s="262" t="str">
        <f t="shared" si="78"/>
        <v/>
      </c>
      <c r="DX51" s="1" t="str">
        <f t="shared" si="79"/>
        <v/>
      </c>
      <c r="DY51" s="1" t="str">
        <f t="shared" si="80"/>
        <v/>
      </c>
      <c r="DZ51" s="80" t="str">
        <f t="shared" si="81"/>
        <v/>
      </c>
      <c r="EA51" s="80" t="str">
        <f t="shared" si="82"/>
        <v/>
      </c>
      <c r="EB51" s="1" t="str">
        <f t="shared" si="83"/>
        <v/>
      </c>
      <c r="EC51" s="1" t="str">
        <f t="shared" si="84"/>
        <v/>
      </c>
      <c r="ED51" s="1" t="str">
        <f t="shared" si="85"/>
        <v/>
      </c>
      <c r="EE51" s="1">
        <f t="shared" si="86"/>
        <v>0</v>
      </c>
      <c r="EF51" s="230" t="str">
        <f t="shared" si="87"/>
        <v/>
      </c>
      <c r="EG51" s="1" t="str">
        <f t="shared" si="88"/>
        <v/>
      </c>
      <c r="EH51" s="1" t="str">
        <f t="shared" si="89"/>
        <v/>
      </c>
      <c r="EI51" s="1">
        <f>biodata!O50</f>
        <v>0</v>
      </c>
      <c r="EJ51" s="1">
        <f>biodata!T50</f>
        <v>0</v>
      </c>
      <c r="EK51" s="1"/>
      <c r="EL51" s="1"/>
      <c r="EM51" s="1">
        <f>biodata!P50</f>
        <v>0</v>
      </c>
      <c r="EN51" s="1">
        <f>biodata!U50</f>
        <v>0</v>
      </c>
      <c r="EO51" s="1">
        <f>biodata!Q50</f>
        <v>0</v>
      </c>
      <c r="EP51" s="1">
        <f>biodata!V50</f>
        <v>0</v>
      </c>
      <c r="EQ51" s="1">
        <f>biodata!R50</f>
        <v>0</v>
      </c>
      <c r="ER51" s="1">
        <f>biodata!W50</f>
        <v>0</v>
      </c>
      <c r="ES51" s="1">
        <f>biodata!S50</f>
        <v>0</v>
      </c>
      <c r="ET51" s="1"/>
      <c r="EU51" s="1">
        <f>biodata!M50</f>
        <v>0</v>
      </c>
      <c r="EV51" s="1">
        <f>biodata!N50</f>
        <v>0</v>
      </c>
      <c r="EW51" s="1">
        <f>SKILL!C48</f>
        <v>0</v>
      </c>
      <c r="EX51" s="1">
        <f>SKILL!D48</f>
        <v>0</v>
      </c>
      <c r="EY51" s="1" t="str">
        <f>SKILL!E48</f>
        <v/>
      </c>
      <c r="EZ51" s="231" t="str">
        <f t="shared" si="1"/>
        <v/>
      </c>
      <c r="FA51" s="1">
        <f>SKILL!G48</f>
        <v>0</v>
      </c>
      <c r="FB51" s="1">
        <f>SKILL!H48</f>
        <v>0</v>
      </c>
      <c r="FC51" s="1" t="str">
        <f>SKILL!I48</f>
        <v/>
      </c>
      <c r="FD51" s="231" t="str">
        <f t="shared" si="2"/>
        <v/>
      </c>
      <c r="FE51" s="1" t="str">
        <f>SKILL!K48</f>
        <v/>
      </c>
      <c r="FF51" s="1" t="str">
        <f t="shared" si="90"/>
        <v/>
      </c>
      <c r="FG51" s="1">
        <f>biodata!I50</f>
        <v>0</v>
      </c>
      <c r="FH51" s="1">
        <f>biodata!J50</f>
        <v>0</v>
      </c>
      <c r="FI51" s="1">
        <f>biodata!K50</f>
        <v>0</v>
      </c>
      <c r="FJ51" s="1">
        <f>biodata!L50</f>
        <v>0</v>
      </c>
    </row>
    <row r="52" spans="1:166">
      <c r="A52" s="1">
        <f>biodata!A51</f>
        <v>43</v>
      </c>
      <c r="B52" s="1" t="str">
        <f>IF(biodata!D51&lt;&gt;"",biodata!D51,"")</f>
        <v/>
      </c>
      <c r="C52" s="1" t="str">
        <f>IF('ut1'!C47&lt;&gt;"",'ut1'!C47,"")</f>
        <v/>
      </c>
      <c r="D52" s="1" t="str">
        <f>IF('ut2'!C47&lt;&gt;"",'ut2'!C47,"")</f>
        <v/>
      </c>
      <c r="E52" s="1" t="str">
        <f t="shared" si="3"/>
        <v/>
      </c>
      <c r="F52" s="1" t="str">
        <f>IF('TT-1'!C47&lt;&gt;"",'TT-1'!C47,"")</f>
        <v/>
      </c>
      <c r="G52" s="1" t="str">
        <f>IF('TT-1'!D47&lt;&gt;"",'TT-1'!D47,"")</f>
        <v/>
      </c>
      <c r="H52" s="1" t="str">
        <f t="shared" si="4"/>
        <v/>
      </c>
      <c r="I52" s="262" t="str">
        <f t="shared" si="5"/>
        <v/>
      </c>
      <c r="J52" s="1" t="str">
        <f t="shared" si="6"/>
        <v/>
      </c>
      <c r="K52" s="1" t="str">
        <f>IF('ut3'!C47&lt;&gt;"",'ut3'!C47,"")</f>
        <v/>
      </c>
      <c r="L52" s="1" t="str">
        <f>IF('ut4'!C47&lt;&gt;"",'ut4'!C47,"")</f>
        <v/>
      </c>
      <c r="M52" s="1" t="str">
        <f t="shared" si="7"/>
        <v/>
      </c>
      <c r="N52" s="1" t="str">
        <f>IF('TT-2'!C47&lt;&gt;"",'TT-2'!C47,"")</f>
        <v/>
      </c>
      <c r="O52" s="1" t="str">
        <f>IF('TT-2'!D47&lt;&gt;"",'TT-2'!D47,"")</f>
        <v/>
      </c>
      <c r="P52" s="229" t="str">
        <f t="shared" si="8"/>
        <v/>
      </c>
      <c r="Q52" s="262" t="str">
        <f t="shared" si="9"/>
        <v/>
      </c>
      <c r="R52" s="1" t="str">
        <f t="shared" si="10"/>
        <v/>
      </c>
      <c r="S52" s="1" t="str">
        <f t="shared" si="11"/>
        <v/>
      </c>
      <c r="T52" s="263" t="str">
        <f t="shared" si="12"/>
        <v/>
      </c>
      <c r="U52" s="80" t="str">
        <f t="shared" si="13"/>
        <v/>
      </c>
      <c r="V52" s="1" t="str">
        <f t="shared" si="14"/>
        <v/>
      </c>
      <c r="W52" s="1" t="str">
        <f t="shared" si="15"/>
        <v/>
      </c>
      <c r="X52" s="1" t="str">
        <f t="shared" si="16"/>
        <v/>
      </c>
      <c r="Y52" s="229" t="str">
        <f>IF('ut1'!D47&lt;&gt;"",'ut1'!D47,"")</f>
        <v/>
      </c>
      <c r="Z52" s="1" t="str">
        <f>IF('ut2'!D47&lt;&gt;"",'ut2'!D47,"")</f>
        <v/>
      </c>
      <c r="AA52" s="1" t="str">
        <f t="shared" si="17"/>
        <v/>
      </c>
      <c r="AB52" s="1" t="str">
        <f>IF('TT-1'!F47&lt;&gt;"",'TT-1'!F47,"")</f>
        <v/>
      </c>
      <c r="AC52" s="1" t="str">
        <f>IF('TT-1'!G47&lt;&gt;"",'TT-1'!G47,"")</f>
        <v/>
      </c>
      <c r="AD52" s="1" t="str">
        <f t="shared" si="18"/>
        <v/>
      </c>
      <c r="AE52" s="262" t="str">
        <f t="shared" si="19"/>
        <v/>
      </c>
      <c r="AF52" s="1" t="str">
        <f t="shared" si="0"/>
        <v/>
      </c>
      <c r="AG52" s="1" t="str">
        <f>IF('ut3'!D47&lt;&gt;"",'ut3'!D47,"")</f>
        <v/>
      </c>
      <c r="AH52" s="1" t="str">
        <f>IF('ut4'!D47&lt;&gt;"",'ut4'!D47,"")</f>
        <v/>
      </c>
      <c r="AI52" s="1" t="str">
        <f t="shared" si="20"/>
        <v/>
      </c>
      <c r="AJ52" s="1" t="str">
        <f>IF('TT-2'!F47&lt;&gt;"",'TT-2'!F47,"")</f>
        <v/>
      </c>
      <c r="AK52" s="1" t="str">
        <f>IF('TT-2'!G47&lt;&gt;"",'TT-2'!G47,"")</f>
        <v/>
      </c>
      <c r="AL52" s="1" t="str">
        <f t="shared" si="21"/>
        <v/>
      </c>
      <c r="AM52" s="262" t="str">
        <f t="shared" si="22"/>
        <v/>
      </c>
      <c r="AN52" s="1" t="str">
        <f t="shared" si="23"/>
        <v/>
      </c>
      <c r="AO52" s="1" t="str">
        <f t="shared" si="24"/>
        <v/>
      </c>
      <c r="AP52" s="263" t="str">
        <f t="shared" si="25"/>
        <v/>
      </c>
      <c r="AQ52" s="80" t="str">
        <f t="shared" si="26"/>
        <v/>
      </c>
      <c r="AR52" s="1" t="str">
        <f t="shared" si="27"/>
        <v/>
      </c>
      <c r="AS52" s="1" t="str">
        <f t="shared" si="28"/>
        <v/>
      </c>
      <c r="AT52" s="1" t="str">
        <f t="shared" si="29"/>
        <v/>
      </c>
      <c r="AU52" s="229" t="str">
        <f>IF('ut1'!E47&lt;&gt;"",'ut1'!E47,"")</f>
        <v/>
      </c>
      <c r="AV52" s="1" t="str">
        <f>IF('ut2'!E47&lt;&gt;"",'ut2'!E47,"")</f>
        <v/>
      </c>
      <c r="AW52" s="1" t="str">
        <f t="shared" si="30"/>
        <v/>
      </c>
      <c r="AX52" s="1" t="str">
        <f>IF('TT-1'!I47&lt;&gt;"",'TT-1'!I47,"")</f>
        <v/>
      </c>
      <c r="AY52" s="1" t="str">
        <f>IF('TT-1'!J47&lt;&gt;"",'TT-1'!J47,"")</f>
        <v/>
      </c>
      <c r="AZ52" s="1" t="str">
        <f t="shared" si="31"/>
        <v/>
      </c>
      <c r="BA52" s="262" t="str">
        <f t="shared" si="32"/>
        <v/>
      </c>
      <c r="BB52" s="1" t="str">
        <f t="shared" si="33"/>
        <v/>
      </c>
      <c r="BC52" s="1" t="str">
        <f>IF('ut3'!E47&lt;&gt;"",'ut3'!E47,"")</f>
        <v/>
      </c>
      <c r="BD52" s="1" t="str">
        <f>IF('ut4'!E47&lt;&gt;"",'ut4'!E47,"")</f>
        <v/>
      </c>
      <c r="BE52" s="1" t="str">
        <f t="shared" si="34"/>
        <v/>
      </c>
      <c r="BF52" s="1" t="str">
        <f>IF('TT-2'!I47&lt;&gt;"",'TT-2'!I47,"")</f>
        <v/>
      </c>
      <c r="BG52" s="1" t="str">
        <f>IF('TT-2'!J47&lt;&gt;"",'TT-2'!J47,"")</f>
        <v/>
      </c>
      <c r="BH52" s="1" t="str">
        <f t="shared" si="35"/>
        <v/>
      </c>
      <c r="BI52" s="262" t="str">
        <f t="shared" si="36"/>
        <v/>
      </c>
      <c r="BJ52" s="1" t="str">
        <f t="shared" si="37"/>
        <v/>
      </c>
      <c r="BK52" s="1" t="str">
        <f t="shared" si="38"/>
        <v/>
      </c>
      <c r="BL52" s="263" t="str">
        <f t="shared" si="39"/>
        <v/>
      </c>
      <c r="BM52" s="80" t="str">
        <f t="shared" si="40"/>
        <v/>
      </c>
      <c r="BN52" s="1" t="str">
        <f t="shared" si="41"/>
        <v/>
      </c>
      <c r="BO52" s="1" t="str">
        <f t="shared" si="42"/>
        <v/>
      </c>
      <c r="BP52" s="1" t="str">
        <f t="shared" si="43"/>
        <v/>
      </c>
      <c r="BQ52" s="1" t="str">
        <f>IF('ut1'!F47&lt;&gt;"",'ut1'!F47,"")</f>
        <v/>
      </c>
      <c r="BR52" s="1" t="str">
        <f>IF('ut2'!F47&lt;&gt;"",'ut2'!F47,"")</f>
        <v/>
      </c>
      <c r="BS52" s="1" t="str">
        <f t="shared" si="44"/>
        <v/>
      </c>
      <c r="BT52" s="1" t="str">
        <f>IF('TT-1'!L47&lt;&gt;"",'TT-1'!L47,"")</f>
        <v/>
      </c>
      <c r="BU52" s="1" t="str">
        <f>IF('TT-1'!M47&lt;&gt;"",'TT-1'!M47,"")</f>
        <v/>
      </c>
      <c r="BV52" s="1" t="str">
        <f t="shared" si="45"/>
        <v/>
      </c>
      <c r="BW52" s="262" t="str">
        <f t="shared" si="46"/>
        <v/>
      </c>
      <c r="BX52" s="1" t="str">
        <f t="shared" si="47"/>
        <v/>
      </c>
      <c r="BY52" s="1" t="str">
        <f>IF('ut3'!F47&lt;&gt;"",'ut3'!F47,"")</f>
        <v/>
      </c>
      <c r="BZ52" s="1" t="str">
        <f>IF('ut4'!F47&lt;&gt;"",'ut4'!F47,"")</f>
        <v/>
      </c>
      <c r="CA52" s="1" t="str">
        <f t="shared" si="48"/>
        <v/>
      </c>
      <c r="CB52" s="1" t="str">
        <f>IF('TT-2'!L47&lt;&gt;"",'TT-2'!L47,"")</f>
        <v/>
      </c>
      <c r="CC52" s="1" t="str">
        <f>IF('TT-2'!M47&lt;&gt;"",'TT-2'!M47,"")</f>
        <v/>
      </c>
      <c r="CD52" s="1" t="str">
        <f t="shared" si="49"/>
        <v/>
      </c>
      <c r="CE52" s="262" t="str">
        <f t="shared" si="50"/>
        <v/>
      </c>
      <c r="CF52" s="1" t="str">
        <f t="shared" si="51"/>
        <v/>
      </c>
      <c r="CG52" s="1" t="str">
        <f t="shared" si="52"/>
        <v/>
      </c>
      <c r="CH52" s="263" t="str">
        <f t="shared" si="53"/>
        <v/>
      </c>
      <c r="CI52" s="80" t="str">
        <f t="shared" si="54"/>
        <v/>
      </c>
      <c r="CJ52" s="1" t="str">
        <f t="shared" si="55"/>
        <v/>
      </c>
      <c r="CK52" s="1" t="str">
        <f t="shared" si="56"/>
        <v/>
      </c>
      <c r="CL52" s="1" t="str">
        <f t="shared" si="57"/>
        <v/>
      </c>
      <c r="CM52" s="229" t="str">
        <f>IF('ut1'!G47&lt;&gt;"",'ut1'!G47,"")</f>
        <v/>
      </c>
      <c r="CN52" s="1" t="str">
        <f>IF('ut2'!G47&lt;&gt;"",'ut2'!G47,"")</f>
        <v/>
      </c>
      <c r="CO52" s="1" t="str">
        <f t="shared" si="58"/>
        <v/>
      </c>
      <c r="CP52" s="1" t="str">
        <f>IF('TT-1'!O47&lt;&gt;"",'TT-1'!O47,"")</f>
        <v/>
      </c>
      <c r="CQ52" s="1" t="str">
        <f>IF('TT-1'!P47&lt;&gt;"",'TT-1'!P47,"")</f>
        <v/>
      </c>
      <c r="CR52" s="1" t="str">
        <f t="shared" si="59"/>
        <v/>
      </c>
      <c r="CS52" s="262" t="str">
        <f t="shared" si="60"/>
        <v/>
      </c>
      <c r="CT52" s="1" t="str">
        <f t="shared" si="61"/>
        <v/>
      </c>
      <c r="CU52" s="1" t="str">
        <f>IF('ut3'!G47&lt;&gt;"",'ut3'!G47,"")</f>
        <v/>
      </c>
      <c r="CV52" s="1" t="str">
        <f>IF('ut4'!G47&lt;&gt;"",'ut4'!G47,"")</f>
        <v/>
      </c>
      <c r="CW52" s="1" t="str">
        <f t="shared" si="62"/>
        <v/>
      </c>
      <c r="CX52" s="1" t="str">
        <f>IF('TT-2'!O47&lt;&gt;"",'TT-2'!O47,"")</f>
        <v/>
      </c>
      <c r="CY52" s="1" t="str">
        <f>IF('TT-2'!P47&lt;&gt;"",'TT-2'!P47,"")</f>
        <v/>
      </c>
      <c r="CZ52" s="1" t="str">
        <f t="shared" si="63"/>
        <v/>
      </c>
      <c r="DA52" s="1" t="str">
        <f t="shared" si="64"/>
        <v/>
      </c>
      <c r="DB52" s="1" t="str">
        <f t="shared" si="65"/>
        <v/>
      </c>
      <c r="DC52" s="1" t="str">
        <f t="shared" si="66"/>
        <v/>
      </c>
      <c r="DD52" s="263" t="str">
        <f t="shared" si="67"/>
        <v/>
      </c>
      <c r="DE52" s="80" t="str">
        <f t="shared" si="68"/>
        <v/>
      </c>
      <c r="DF52" s="1" t="str">
        <f t="shared" si="69"/>
        <v/>
      </c>
      <c r="DG52" s="1" t="str">
        <f t="shared" si="70"/>
        <v/>
      </c>
      <c r="DH52" s="1" t="str">
        <f t="shared" si="71"/>
        <v/>
      </c>
      <c r="DI52" s="229" t="str">
        <f>IF('ut1'!H47&lt;&gt;"",'ut1'!H47,"")</f>
        <v/>
      </c>
      <c r="DJ52" s="1" t="str">
        <f>IF('ut2'!H47&lt;&gt;"",'ut2'!H47,"")</f>
        <v/>
      </c>
      <c r="DK52" s="1" t="str">
        <f t="shared" si="72"/>
        <v/>
      </c>
      <c r="DL52" s="1" t="str">
        <f>IF('TT-1'!R47&lt;&gt;"",'TT-1'!R47,"")</f>
        <v/>
      </c>
      <c r="DM52" s="1" t="str">
        <f>IF('TT-1'!S47&lt;&gt;"",'TT-1'!S47,"")</f>
        <v/>
      </c>
      <c r="DN52" s="1" t="str">
        <f t="shared" si="73"/>
        <v/>
      </c>
      <c r="DO52" s="262" t="str">
        <f t="shared" si="74"/>
        <v/>
      </c>
      <c r="DP52" s="1" t="str">
        <f t="shared" si="75"/>
        <v/>
      </c>
      <c r="DQ52" s="1" t="str">
        <f>IF('ut3'!H47&lt;&gt;"",'ut3'!H47,"")</f>
        <v/>
      </c>
      <c r="DR52" s="1" t="str">
        <f>IF('ut4'!H47&lt;&gt;"",'ut4'!H47,"")</f>
        <v/>
      </c>
      <c r="DS52" s="1" t="str">
        <f t="shared" si="76"/>
        <v/>
      </c>
      <c r="DT52" s="1" t="str">
        <f>IF('TT-2'!R47&lt;&gt;"",'TT-2'!R47,"")</f>
        <v/>
      </c>
      <c r="DU52" s="1" t="str">
        <f>IF('TT-2'!S47&lt;&gt;"",'TT-2'!S47,"")</f>
        <v/>
      </c>
      <c r="DV52" s="1" t="str">
        <f t="shared" si="77"/>
        <v/>
      </c>
      <c r="DW52" s="262" t="str">
        <f t="shared" si="78"/>
        <v/>
      </c>
      <c r="DX52" s="1" t="str">
        <f t="shared" si="79"/>
        <v/>
      </c>
      <c r="DY52" s="1" t="str">
        <f t="shared" si="80"/>
        <v/>
      </c>
      <c r="DZ52" s="80" t="str">
        <f t="shared" si="81"/>
        <v/>
      </c>
      <c r="EA52" s="80" t="str">
        <f t="shared" si="82"/>
        <v/>
      </c>
      <c r="EB52" s="1" t="str">
        <f t="shared" si="83"/>
        <v/>
      </c>
      <c r="EC52" s="1" t="str">
        <f t="shared" si="84"/>
        <v/>
      </c>
      <c r="ED52" s="1" t="str">
        <f t="shared" si="85"/>
        <v/>
      </c>
      <c r="EE52" s="1">
        <f t="shared" si="86"/>
        <v>0</v>
      </c>
      <c r="EF52" s="230" t="str">
        <f t="shared" si="87"/>
        <v/>
      </c>
      <c r="EG52" s="1" t="str">
        <f t="shared" si="88"/>
        <v/>
      </c>
      <c r="EH52" s="1" t="str">
        <f t="shared" si="89"/>
        <v/>
      </c>
      <c r="EI52" s="1">
        <f>biodata!O51</f>
        <v>0</v>
      </c>
      <c r="EJ52" s="1">
        <f>biodata!T51</f>
        <v>0</v>
      </c>
      <c r="EK52" s="1"/>
      <c r="EL52" s="1"/>
      <c r="EM52" s="1">
        <f>biodata!P51</f>
        <v>0</v>
      </c>
      <c r="EN52" s="1">
        <f>biodata!U51</f>
        <v>0</v>
      </c>
      <c r="EO52" s="1">
        <f>biodata!Q51</f>
        <v>0</v>
      </c>
      <c r="EP52" s="1">
        <f>biodata!V51</f>
        <v>0</v>
      </c>
      <c r="EQ52" s="1">
        <f>biodata!R51</f>
        <v>0</v>
      </c>
      <c r="ER52" s="1">
        <f>biodata!W51</f>
        <v>0</v>
      </c>
      <c r="ES52" s="1">
        <f>biodata!S51</f>
        <v>0</v>
      </c>
      <c r="ET52" s="1"/>
      <c r="EU52" s="1">
        <f>biodata!M51</f>
        <v>0</v>
      </c>
      <c r="EV52" s="1">
        <f>biodata!N51</f>
        <v>0</v>
      </c>
      <c r="EW52" s="1">
        <f>SKILL!C49</f>
        <v>0</v>
      </c>
      <c r="EX52" s="1">
        <f>SKILL!D49</f>
        <v>0</v>
      </c>
      <c r="EY52" s="1" t="str">
        <f>SKILL!E49</f>
        <v/>
      </c>
      <c r="EZ52" s="231" t="str">
        <f t="shared" si="1"/>
        <v/>
      </c>
      <c r="FA52" s="1">
        <f>SKILL!G49</f>
        <v>0</v>
      </c>
      <c r="FB52" s="1">
        <f>SKILL!H49</f>
        <v>0</v>
      </c>
      <c r="FC52" s="1" t="str">
        <f>SKILL!I49</f>
        <v/>
      </c>
      <c r="FD52" s="231" t="str">
        <f t="shared" si="2"/>
        <v/>
      </c>
      <c r="FE52" s="1" t="str">
        <f>SKILL!K49</f>
        <v/>
      </c>
      <c r="FF52" s="1" t="str">
        <f t="shared" si="90"/>
        <v/>
      </c>
      <c r="FG52" s="1">
        <f>biodata!I53</f>
        <v>0</v>
      </c>
      <c r="FH52" s="1">
        <f>biodata!J53</f>
        <v>0</v>
      </c>
      <c r="FI52" s="1">
        <f>biodata!K53</f>
        <v>0</v>
      </c>
      <c r="FJ52" s="1">
        <f>biodata!L53</f>
        <v>0</v>
      </c>
    </row>
    <row r="53" spans="1:166">
      <c r="A53" s="1">
        <f>biodata!A52</f>
        <v>44</v>
      </c>
      <c r="B53" s="1" t="str">
        <f>IF(biodata!D52&lt;&gt;"",biodata!D52,"")</f>
        <v/>
      </c>
      <c r="C53" s="1" t="str">
        <f>IF('ut1'!C48&lt;&gt;"",'ut1'!C48,"")</f>
        <v/>
      </c>
      <c r="D53" s="1" t="str">
        <f>IF('ut2'!C48&lt;&gt;"",'ut2'!C48,"")</f>
        <v/>
      </c>
      <c r="E53" s="1" t="str">
        <f t="shared" si="3"/>
        <v/>
      </c>
      <c r="F53" s="1" t="str">
        <f>IF('TT-1'!C48&lt;&gt;"",'TT-1'!C48,"")</f>
        <v/>
      </c>
      <c r="G53" s="1" t="str">
        <f>IF('TT-1'!D48&lt;&gt;"",'TT-1'!D48,"")</f>
        <v/>
      </c>
      <c r="H53" s="1" t="str">
        <f t="shared" si="4"/>
        <v/>
      </c>
      <c r="I53" s="262" t="str">
        <f t="shared" si="5"/>
        <v/>
      </c>
      <c r="J53" s="1" t="str">
        <f t="shared" si="6"/>
        <v/>
      </c>
      <c r="K53" s="1" t="str">
        <f>IF('ut3'!C48&lt;&gt;"",'ut3'!C48,"")</f>
        <v/>
      </c>
      <c r="L53" s="1" t="str">
        <f>IF('ut4'!C48&lt;&gt;"",'ut4'!C48,"")</f>
        <v/>
      </c>
      <c r="M53" s="1" t="str">
        <f t="shared" si="7"/>
        <v/>
      </c>
      <c r="N53" s="1" t="str">
        <f>IF('TT-2'!C48&lt;&gt;"",'TT-2'!C48,"")</f>
        <v/>
      </c>
      <c r="O53" s="1" t="str">
        <f>IF('TT-2'!D48&lt;&gt;"",'TT-2'!D48,"")</f>
        <v/>
      </c>
      <c r="P53" s="229" t="str">
        <f t="shared" si="8"/>
        <v/>
      </c>
      <c r="Q53" s="262" t="str">
        <f t="shared" si="9"/>
        <v/>
      </c>
      <c r="R53" s="1" t="str">
        <f t="shared" si="10"/>
        <v/>
      </c>
      <c r="S53" s="1" t="str">
        <f t="shared" si="11"/>
        <v/>
      </c>
      <c r="T53" s="263" t="str">
        <f t="shared" si="12"/>
        <v/>
      </c>
      <c r="U53" s="80" t="str">
        <f t="shared" si="13"/>
        <v/>
      </c>
      <c r="V53" s="1" t="str">
        <f t="shared" si="14"/>
        <v/>
      </c>
      <c r="W53" s="1" t="str">
        <f t="shared" si="15"/>
        <v/>
      </c>
      <c r="X53" s="1" t="str">
        <f t="shared" si="16"/>
        <v/>
      </c>
      <c r="Y53" s="229" t="str">
        <f>IF('ut1'!D48&lt;&gt;"",'ut1'!D48,"")</f>
        <v/>
      </c>
      <c r="Z53" s="1" t="str">
        <f>IF('ut2'!D48&lt;&gt;"",'ut2'!D48,"")</f>
        <v/>
      </c>
      <c r="AA53" s="1" t="str">
        <f t="shared" si="17"/>
        <v/>
      </c>
      <c r="AB53" s="1" t="str">
        <f>IF('TT-1'!F48&lt;&gt;"",'TT-1'!F48,"")</f>
        <v/>
      </c>
      <c r="AC53" s="1" t="str">
        <f>IF('TT-1'!G48&lt;&gt;"",'TT-1'!G48,"")</f>
        <v/>
      </c>
      <c r="AD53" s="1" t="str">
        <f t="shared" si="18"/>
        <v/>
      </c>
      <c r="AE53" s="262" t="str">
        <f t="shared" si="19"/>
        <v/>
      </c>
      <c r="AF53" s="1" t="str">
        <f t="shared" si="0"/>
        <v/>
      </c>
      <c r="AG53" s="1" t="str">
        <f>IF('ut3'!D48&lt;&gt;"",'ut3'!D48,"")</f>
        <v/>
      </c>
      <c r="AH53" s="1" t="str">
        <f>IF('ut4'!D48&lt;&gt;"",'ut4'!D48,"")</f>
        <v/>
      </c>
      <c r="AI53" s="1" t="str">
        <f t="shared" si="20"/>
        <v/>
      </c>
      <c r="AJ53" s="1" t="str">
        <f>IF('TT-2'!F48&lt;&gt;"",'TT-2'!F48,"")</f>
        <v/>
      </c>
      <c r="AK53" s="1" t="str">
        <f>IF('TT-2'!G48&lt;&gt;"",'TT-2'!G48,"")</f>
        <v/>
      </c>
      <c r="AL53" s="1" t="str">
        <f t="shared" si="21"/>
        <v/>
      </c>
      <c r="AM53" s="262" t="str">
        <f t="shared" si="22"/>
        <v/>
      </c>
      <c r="AN53" s="1" t="str">
        <f t="shared" si="23"/>
        <v/>
      </c>
      <c r="AO53" s="1" t="str">
        <f t="shared" si="24"/>
        <v/>
      </c>
      <c r="AP53" s="263" t="str">
        <f t="shared" si="25"/>
        <v/>
      </c>
      <c r="AQ53" s="80" t="str">
        <f t="shared" si="26"/>
        <v/>
      </c>
      <c r="AR53" s="1" t="str">
        <f t="shared" si="27"/>
        <v/>
      </c>
      <c r="AS53" s="1" t="str">
        <f t="shared" si="28"/>
        <v/>
      </c>
      <c r="AT53" s="1" t="str">
        <f t="shared" si="29"/>
        <v/>
      </c>
      <c r="AU53" s="229" t="str">
        <f>IF('ut1'!E48&lt;&gt;"",'ut1'!E48,"")</f>
        <v/>
      </c>
      <c r="AV53" s="1" t="str">
        <f>IF('ut2'!E48&lt;&gt;"",'ut2'!E48,"")</f>
        <v/>
      </c>
      <c r="AW53" s="1" t="str">
        <f t="shared" si="30"/>
        <v/>
      </c>
      <c r="AX53" s="1" t="str">
        <f>IF('TT-1'!I48&lt;&gt;"",'TT-1'!I48,"")</f>
        <v/>
      </c>
      <c r="AY53" s="1" t="str">
        <f>IF('TT-1'!J48&lt;&gt;"",'TT-1'!J48,"")</f>
        <v/>
      </c>
      <c r="AZ53" s="1" t="str">
        <f t="shared" si="31"/>
        <v/>
      </c>
      <c r="BA53" s="262" t="str">
        <f t="shared" si="32"/>
        <v/>
      </c>
      <c r="BB53" s="1" t="str">
        <f t="shared" si="33"/>
        <v/>
      </c>
      <c r="BC53" s="1" t="str">
        <f>IF('ut3'!E48&lt;&gt;"",'ut3'!E48,"")</f>
        <v/>
      </c>
      <c r="BD53" s="1" t="str">
        <f>IF('ut4'!E48&lt;&gt;"",'ut4'!E48,"")</f>
        <v/>
      </c>
      <c r="BE53" s="1" t="str">
        <f t="shared" si="34"/>
        <v/>
      </c>
      <c r="BF53" s="1" t="str">
        <f>IF('TT-2'!I48&lt;&gt;"",'TT-2'!I48,"")</f>
        <v/>
      </c>
      <c r="BG53" s="1" t="str">
        <f>IF('TT-2'!J48&lt;&gt;"",'TT-2'!J48,"")</f>
        <v/>
      </c>
      <c r="BH53" s="1" t="str">
        <f t="shared" si="35"/>
        <v/>
      </c>
      <c r="BI53" s="262" t="str">
        <f t="shared" si="36"/>
        <v/>
      </c>
      <c r="BJ53" s="1" t="str">
        <f t="shared" si="37"/>
        <v/>
      </c>
      <c r="BK53" s="1" t="str">
        <f t="shared" si="38"/>
        <v/>
      </c>
      <c r="BL53" s="263" t="str">
        <f t="shared" si="39"/>
        <v/>
      </c>
      <c r="BM53" s="80" t="str">
        <f t="shared" si="40"/>
        <v/>
      </c>
      <c r="BN53" s="1" t="str">
        <f t="shared" si="41"/>
        <v/>
      </c>
      <c r="BO53" s="1" t="str">
        <f t="shared" si="42"/>
        <v/>
      </c>
      <c r="BP53" s="1" t="str">
        <f t="shared" si="43"/>
        <v/>
      </c>
      <c r="BQ53" s="1" t="str">
        <f>IF('ut1'!F48&lt;&gt;"",'ut1'!F48,"")</f>
        <v/>
      </c>
      <c r="BR53" s="1" t="str">
        <f>IF('ut2'!F48&lt;&gt;"",'ut2'!F48,"")</f>
        <v/>
      </c>
      <c r="BS53" s="1" t="str">
        <f t="shared" si="44"/>
        <v/>
      </c>
      <c r="BT53" s="1" t="str">
        <f>IF('TT-1'!L48&lt;&gt;"",'TT-1'!L48,"")</f>
        <v/>
      </c>
      <c r="BU53" s="1" t="str">
        <f>IF('TT-1'!M48&lt;&gt;"",'TT-1'!M48,"")</f>
        <v/>
      </c>
      <c r="BV53" s="1" t="str">
        <f t="shared" si="45"/>
        <v/>
      </c>
      <c r="BW53" s="262" t="str">
        <f t="shared" si="46"/>
        <v/>
      </c>
      <c r="BX53" s="1" t="str">
        <f t="shared" si="47"/>
        <v/>
      </c>
      <c r="BY53" s="1" t="str">
        <f>IF('ut3'!F48&lt;&gt;"",'ut3'!F48,"")</f>
        <v/>
      </c>
      <c r="BZ53" s="1" t="str">
        <f>IF('ut4'!F48&lt;&gt;"",'ut4'!F48,"")</f>
        <v/>
      </c>
      <c r="CA53" s="1" t="str">
        <f t="shared" si="48"/>
        <v/>
      </c>
      <c r="CB53" s="1" t="str">
        <f>IF('TT-2'!L48&lt;&gt;"",'TT-2'!L48,"")</f>
        <v/>
      </c>
      <c r="CC53" s="1" t="str">
        <f>IF('TT-2'!M48&lt;&gt;"",'TT-2'!M48,"")</f>
        <v/>
      </c>
      <c r="CD53" s="1" t="str">
        <f t="shared" si="49"/>
        <v/>
      </c>
      <c r="CE53" s="262" t="str">
        <f t="shared" si="50"/>
        <v/>
      </c>
      <c r="CF53" s="1" t="str">
        <f t="shared" si="51"/>
        <v/>
      </c>
      <c r="CG53" s="1" t="str">
        <f t="shared" si="52"/>
        <v/>
      </c>
      <c r="CH53" s="263" t="str">
        <f t="shared" si="53"/>
        <v/>
      </c>
      <c r="CI53" s="80" t="str">
        <f t="shared" si="54"/>
        <v/>
      </c>
      <c r="CJ53" s="1" t="str">
        <f t="shared" si="55"/>
        <v/>
      </c>
      <c r="CK53" s="1" t="str">
        <f t="shared" si="56"/>
        <v/>
      </c>
      <c r="CL53" s="1" t="str">
        <f t="shared" si="57"/>
        <v/>
      </c>
      <c r="CM53" s="229" t="str">
        <f>IF('ut1'!G48&lt;&gt;"",'ut1'!G48,"")</f>
        <v/>
      </c>
      <c r="CN53" s="1" t="str">
        <f>IF('ut2'!G48&lt;&gt;"",'ut2'!G48,"")</f>
        <v/>
      </c>
      <c r="CO53" s="1" t="str">
        <f t="shared" si="58"/>
        <v/>
      </c>
      <c r="CP53" s="1" t="str">
        <f>IF('TT-1'!O48&lt;&gt;"",'TT-1'!O48,"")</f>
        <v/>
      </c>
      <c r="CQ53" s="1" t="str">
        <f>IF('TT-1'!P48&lt;&gt;"",'TT-1'!P48,"")</f>
        <v/>
      </c>
      <c r="CR53" s="1" t="str">
        <f t="shared" si="59"/>
        <v/>
      </c>
      <c r="CS53" s="262" t="str">
        <f t="shared" si="60"/>
        <v/>
      </c>
      <c r="CT53" s="1" t="str">
        <f t="shared" si="61"/>
        <v/>
      </c>
      <c r="CU53" s="1" t="str">
        <f>IF('ut3'!G48&lt;&gt;"",'ut3'!G48,"")</f>
        <v/>
      </c>
      <c r="CV53" s="1" t="str">
        <f>IF('ut4'!G48&lt;&gt;"",'ut4'!G48,"")</f>
        <v/>
      </c>
      <c r="CW53" s="1" t="str">
        <f t="shared" si="62"/>
        <v/>
      </c>
      <c r="CX53" s="1" t="str">
        <f>IF('TT-2'!O48&lt;&gt;"",'TT-2'!O48,"")</f>
        <v/>
      </c>
      <c r="CY53" s="1" t="str">
        <f>IF('TT-2'!P48&lt;&gt;"",'TT-2'!P48,"")</f>
        <v/>
      </c>
      <c r="CZ53" s="1" t="str">
        <f t="shared" si="63"/>
        <v/>
      </c>
      <c r="DA53" s="1" t="str">
        <f t="shared" si="64"/>
        <v/>
      </c>
      <c r="DB53" s="1" t="str">
        <f t="shared" si="65"/>
        <v/>
      </c>
      <c r="DC53" s="1" t="str">
        <f t="shared" si="66"/>
        <v/>
      </c>
      <c r="DD53" s="263" t="str">
        <f t="shared" si="67"/>
        <v/>
      </c>
      <c r="DE53" s="80" t="str">
        <f t="shared" si="68"/>
        <v/>
      </c>
      <c r="DF53" s="1" t="str">
        <f t="shared" si="69"/>
        <v/>
      </c>
      <c r="DG53" s="1" t="str">
        <f t="shared" si="70"/>
        <v/>
      </c>
      <c r="DH53" s="1" t="str">
        <f t="shared" si="71"/>
        <v/>
      </c>
      <c r="DI53" s="229" t="str">
        <f>IF('ut1'!H48&lt;&gt;"",'ut1'!H48,"")</f>
        <v/>
      </c>
      <c r="DJ53" s="1" t="str">
        <f>IF('ut2'!H48&lt;&gt;"",'ut2'!H48,"")</f>
        <v/>
      </c>
      <c r="DK53" s="1" t="str">
        <f t="shared" si="72"/>
        <v/>
      </c>
      <c r="DL53" s="1" t="str">
        <f>IF('TT-1'!R48&lt;&gt;"",'TT-1'!R48,"")</f>
        <v/>
      </c>
      <c r="DM53" s="1" t="str">
        <f>IF('TT-1'!S48&lt;&gt;"",'TT-1'!S48,"")</f>
        <v/>
      </c>
      <c r="DN53" s="1" t="str">
        <f t="shared" si="73"/>
        <v/>
      </c>
      <c r="DO53" s="262" t="str">
        <f t="shared" si="74"/>
        <v/>
      </c>
      <c r="DP53" s="1" t="str">
        <f t="shared" si="75"/>
        <v/>
      </c>
      <c r="DQ53" s="1" t="str">
        <f>IF('ut3'!H48&lt;&gt;"",'ut3'!H48,"")</f>
        <v/>
      </c>
      <c r="DR53" s="1" t="str">
        <f>IF('ut4'!H48&lt;&gt;"",'ut4'!H48,"")</f>
        <v/>
      </c>
      <c r="DS53" s="1" t="str">
        <f t="shared" si="76"/>
        <v/>
      </c>
      <c r="DT53" s="1" t="str">
        <f>IF('TT-2'!R48&lt;&gt;"",'TT-2'!R48,"")</f>
        <v/>
      </c>
      <c r="DU53" s="1" t="str">
        <f>IF('TT-2'!S48&lt;&gt;"",'TT-2'!S48,"")</f>
        <v/>
      </c>
      <c r="DV53" s="1" t="str">
        <f t="shared" si="77"/>
        <v/>
      </c>
      <c r="DW53" s="262" t="str">
        <f t="shared" si="78"/>
        <v/>
      </c>
      <c r="DX53" s="1" t="str">
        <f t="shared" si="79"/>
        <v/>
      </c>
      <c r="DY53" s="1" t="str">
        <f t="shared" si="80"/>
        <v/>
      </c>
      <c r="DZ53" s="80" t="str">
        <f t="shared" si="81"/>
        <v/>
      </c>
      <c r="EA53" s="80" t="str">
        <f t="shared" si="82"/>
        <v/>
      </c>
      <c r="EB53" s="1" t="str">
        <f t="shared" si="83"/>
        <v/>
      </c>
      <c r="EC53" s="1" t="str">
        <f t="shared" si="84"/>
        <v/>
      </c>
      <c r="ED53" s="1" t="str">
        <f t="shared" si="85"/>
        <v/>
      </c>
      <c r="EE53" s="1">
        <f t="shared" si="86"/>
        <v>0</v>
      </c>
      <c r="EF53" s="230" t="str">
        <f t="shared" si="87"/>
        <v/>
      </c>
      <c r="EG53" s="1" t="str">
        <f t="shared" si="88"/>
        <v/>
      </c>
      <c r="EH53" s="1" t="str">
        <f t="shared" si="89"/>
        <v/>
      </c>
      <c r="EI53" s="1">
        <f>biodata!O52</f>
        <v>0</v>
      </c>
      <c r="EJ53" s="1">
        <f>biodata!T52</f>
        <v>0</v>
      </c>
      <c r="EK53" s="1"/>
      <c r="EL53" s="1"/>
      <c r="EM53" s="1">
        <f>biodata!P52</f>
        <v>0</v>
      </c>
      <c r="EN53" s="1">
        <f>biodata!U52</f>
        <v>0</v>
      </c>
      <c r="EO53" s="1">
        <f>biodata!Q52</f>
        <v>0</v>
      </c>
      <c r="EP53" s="1">
        <f>biodata!V52</f>
        <v>0</v>
      </c>
      <c r="EQ53" s="1">
        <f>biodata!R52</f>
        <v>0</v>
      </c>
      <c r="ER53" s="1">
        <f>biodata!W52</f>
        <v>0</v>
      </c>
      <c r="ES53" s="1">
        <f>biodata!S52</f>
        <v>0</v>
      </c>
      <c r="ET53" s="1"/>
      <c r="EU53" s="1">
        <f>biodata!M52</f>
        <v>0</v>
      </c>
      <c r="EV53" s="1">
        <f>biodata!N52</f>
        <v>0</v>
      </c>
      <c r="EW53" s="1">
        <f>SKILL!C50</f>
        <v>0</v>
      </c>
      <c r="EX53" s="1">
        <f>SKILL!D50</f>
        <v>0</v>
      </c>
      <c r="EY53" s="1" t="str">
        <f>SKILL!E50</f>
        <v/>
      </c>
      <c r="EZ53" s="231" t="str">
        <f t="shared" si="1"/>
        <v/>
      </c>
      <c r="FA53" s="1">
        <f>SKILL!G50</f>
        <v>0</v>
      </c>
      <c r="FB53" s="1">
        <f>SKILL!H50</f>
        <v>0</v>
      </c>
      <c r="FC53" s="1" t="str">
        <f>SKILL!I50</f>
        <v/>
      </c>
      <c r="FD53" s="231" t="str">
        <f t="shared" si="2"/>
        <v/>
      </c>
      <c r="FE53" s="1" t="str">
        <f>SKILL!K50</f>
        <v/>
      </c>
      <c r="FF53" s="1" t="str">
        <f t="shared" si="90"/>
        <v/>
      </c>
      <c r="FG53" s="1">
        <f>biodata!I52</f>
        <v>0</v>
      </c>
      <c r="FH53" s="1">
        <f>biodata!J52</f>
        <v>0</v>
      </c>
      <c r="FI53" s="1">
        <f>biodata!K52</f>
        <v>0</v>
      </c>
      <c r="FJ53" s="1">
        <f>biodata!L52</f>
        <v>0</v>
      </c>
    </row>
    <row r="54" spans="1:166">
      <c r="A54" s="1">
        <f>biodata!A53</f>
        <v>45</v>
      </c>
      <c r="B54" s="1" t="str">
        <f>IF(biodata!D53&lt;&gt;"",biodata!D53,"")</f>
        <v/>
      </c>
      <c r="C54" s="1" t="str">
        <f>IF('ut1'!C49&lt;&gt;"",'ut1'!C49,"")</f>
        <v/>
      </c>
      <c r="D54" s="1" t="str">
        <f>IF('ut2'!C49&lt;&gt;"",'ut2'!C49,"")</f>
        <v/>
      </c>
      <c r="E54" s="1" t="str">
        <f t="shared" si="3"/>
        <v/>
      </c>
      <c r="F54" s="1" t="str">
        <f>IF('TT-1'!C49&lt;&gt;"",'TT-1'!C49,"")</f>
        <v/>
      </c>
      <c r="G54" s="1" t="str">
        <f>IF('TT-1'!D49&lt;&gt;"",'TT-1'!D49,"")</f>
        <v/>
      </c>
      <c r="H54" s="1" t="str">
        <f t="shared" si="4"/>
        <v/>
      </c>
      <c r="I54" s="262" t="str">
        <f t="shared" si="5"/>
        <v/>
      </c>
      <c r="J54" s="1" t="str">
        <f t="shared" si="6"/>
        <v/>
      </c>
      <c r="K54" s="1" t="str">
        <f>IF('ut3'!C49&lt;&gt;"",'ut3'!C49,"")</f>
        <v/>
      </c>
      <c r="L54" s="1" t="str">
        <f>IF('ut4'!C49&lt;&gt;"",'ut4'!C49,"")</f>
        <v/>
      </c>
      <c r="M54" s="1" t="str">
        <f t="shared" si="7"/>
        <v/>
      </c>
      <c r="N54" s="1" t="str">
        <f>IF('TT-2'!C49&lt;&gt;"",'TT-2'!C49,"")</f>
        <v/>
      </c>
      <c r="O54" s="1" t="str">
        <f>IF('TT-2'!D49&lt;&gt;"",'TT-2'!D49,"")</f>
        <v/>
      </c>
      <c r="P54" s="229" t="str">
        <f t="shared" si="8"/>
        <v/>
      </c>
      <c r="Q54" s="262" t="str">
        <f t="shared" si="9"/>
        <v/>
      </c>
      <c r="R54" s="1" t="str">
        <f t="shared" si="10"/>
        <v/>
      </c>
      <c r="S54" s="1" t="str">
        <f t="shared" si="11"/>
        <v/>
      </c>
      <c r="T54" s="263" t="str">
        <f t="shared" si="12"/>
        <v/>
      </c>
      <c r="U54" s="80" t="str">
        <f t="shared" si="13"/>
        <v/>
      </c>
      <c r="V54" s="1" t="str">
        <f t="shared" si="14"/>
        <v/>
      </c>
      <c r="W54" s="1" t="str">
        <f t="shared" si="15"/>
        <v/>
      </c>
      <c r="X54" s="1" t="str">
        <f t="shared" si="16"/>
        <v/>
      </c>
      <c r="Y54" s="229" t="str">
        <f>IF('ut1'!D49&lt;&gt;"",'ut1'!D49,"")</f>
        <v/>
      </c>
      <c r="Z54" s="1" t="str">
        <f>IF('ut2'!D49&lt;&gt;"",'ut2'!D49,"")</f>
        <v/>
      </c>
      <c r="AA54" s="1" t="str">
        <f t="shared" si="17"/>
        <v/>
      </c>
      <c r="AB54" s="1" t="str">
        <f>IF('TT-1'!F49&lt;&gt;"",'TT-1'!F49,"")</f>
        <v/>
      </c>
      <c r="AC54" s="1" t="str">
        <f>IF('TT-1'!G49&lt;&gt;"",'TT-1'!G49,"")</f>
        <v/>
      </c>
      <c r="AD54" s="1" t="str">
        <f t="shared" si="18"/>
        <v/>
      </c>
      <c r="AE54" s="262" t="str">
        <f t="shared" si="19"/>
        <v/>
      </c>
      <c r="AF54" s="1" t="str">
        <f t="shared" si="0"/>
        <v/>
      </c>
      <c r="AG54" s="1" t="str">
        <f>IF('ut3'!D49&lt;&gt;"",'ut3'!D49,"")</f>
        <v/>
      </c>
      <c r="AH54" s="1" t="str">
        <f>IF('ut4'!D49&lt;&gt;"",'ut4'!D49,"")</f>
        <v/>
      </c>
      <c r="AI54" s="1" t="str">
        <f t="shared" si="20"/>
        <v/>
      </c>
      <c r="AJ54" s="1" t="str">
        <f>IF('TT-2'!F49&lt;&gt;"",'TT-2'!F49,"")</f>
        <v/>
      </c>
      <c r="AK54" s="1" t="str">
        <f>IF('TT-2'!G49&lt;&gt;"",'TT-2'!G49,"")</f>
        <v/>
      </c>
      <c r="AL54" s="1" t="str">
        <f t="shared" si="21"/>
        <v/>
      </c>
      <c r="AM54" s="262" t="str">
        <f t="shared" si="22"/>
        <v/>
      </c>
      <c r="AN54" s="1" t="str">
        <f t="shared" si="23"/>
        <v/>
      </c>
      <c r="AO54" s="1" t="str">
        <f t="shared" si="24"/>
        <v/>
      </c>
      <c r="AP54" s="263" t="str">
        <f t="shared" si="25"/>
        <v/>
      </c>
      <c r="AQ54" s="80" t="str">
        <f t="shared" si="26"/>
        <v/>
      </c>
      <c r="AR54" s="1" t="str">
        <f t="shared" si="27"/>
        <v/>
      </c>
      <c r="AS54" s="1" t="str">
        <f t="shared" si="28"/>
        <v/>
      </c>
      <c r="AT54" s="1" t="str">
        <f t="shared" si="29"/>
        <v/>
      </c>
      <c r="AU54" s="229" t="str">
        <f>IF('ut1'!E49&lt;&gt;"",'ut1'!E49,"")</f>
        <v/>
      </c>
      <c r="AV54" s="1" t="str">
        <f>IF('ut2'!E49&lt;&gt;"",'ut2'!E49,"")</f>
        <v/>
      </c>
      <c r="AW54" s="1" t="str">
        <f t="shared" si="30"/>
        <v/>
      </c>
      <c r="AX54" s="1" t="str">
        <f>IF('TT-1'!I49&lt;&gt;"",'TT-1'!I49,"")</f>
        <v/>
      </c>
      <c r="AY54" s="1" t="str">
        <f>IF('TT-1'!J49&lt;&gt;"",'TT-1'!J49,"")</f>
        <v/>
      </c>
      <c r="AZ54" s="1" t="str">
        <f t="shared" si="31"/>
        <v/>
      </c>
      <c r="BA54" s="262" t="str">
        <f t="shared" si="32"/>
        <v/>
      </c>
      <c r="BB54" s="1" t="str">
        <f t="shared" si="33"/>
        <v/>
      </c>
      <c r="BC54" s="1" t="str">
        <f>IF('ut3'!E49&lt;&gt;"",'ut3'!E49,"")</f>
        <v/>
      </c>
      <c r="BD54" s="1" t="str">
        <f>IF('ut4'!E49&lt;&gt;"",'ut4'!E49,"")</f>
        <v/>
      </c>
      <c r="BE54" s="1" t="str">
        <f t="shared" si="34"/>
        <v/>
      </c>
      <c r="BF54" s="1" t="str">
        <f>IF('TT-2'!I49&lt;&gt;"",'TT-2'!I49,"")</f>
        <v/>
      </c>
      <c r="BG54" s="1" t="str">
        <f>IF('TT-2'!J49&lt;&gt;"",'TT-2'!J49,"")</f>
        <v/>
      </c>
      <c r="BH54" s="1" t="str">
        <f t="shared" si="35"/>
        <v/>
      </c>
      <c r="BI54" s="262" t="str">
        <f t="shared" si="36"/>
        <v/>
      </c>
      <c r="BJ54" s="1" t="str">
        <f t="shared" si="37"/>
        <v/>
      </c>
      <c r="BK54" s="1" t="str">
        <f t="shared" si="38"/>
        <v/>
      </c>
      <c r="BL54" s="263" t="str">
        <f t="shared" si="39"/>
        <v/>
      </c>
      <c r="BM54" s="80" t="str">
        <f t="shared" si="40"/>
        <v/>
      </c>
      <c r="BN54" s="1" t="str">
        <f t="shared" si="41"/>
        <v/>
      </c>
      <c r="BO54" s="1" t="str">
        <f t="shared" si="42"/>
        <v/>
      </c>
      <c r="BP54" s="1" t="str">
        <f t="shared" si="43"/>
        <v/>
      </c>
      <c r="BQ54" s="1" t="str">
        <f>IF('ut1'!F49&lt;&gt;"",'ut1'!F49,"")</f>
        <v/>
      </c>
      <c r="BR54" s="1" t="str">
        <f>IF('ut2'!F49&lt;&gt;"",'ut2'!F49,"")</f>
        <v/>
      </c>
      <c r="BS54" s="1" t="str">
        <f t="shared" si="44"/>
        <v/>
      </c>
      <c r="BT54" s="1" t="str">
        <f>IF('TT-1'!L49&lt;&gt;"",'TT-1'!L49,"")</f>
        <v/>
      </c>
      <c r="BU54" s="1" t="str">
        <f>IF('TT-1'!M49&lt;&gt;"",'TT-1'!M49,"")</f>
        <v/>
      </c>
      <c r="BV54" s="1" t="str">
        <f t="shared" si="45"/>
        <v/>
      </c>
      <c r="BW54" s="262" t="str">
        <f t="shared" si="46"/>
        <v/>
      </c>
      <c r="BX54" s="1" t="str">
        <f t="shared" si="47"/>
        <v/>
      </c>
      <c r="BY54" s="1" t="str">
        <f>IF('ut3'!F49&lt;&gt;"",'ut3'!F49,"")</f>
        <v/>
      </c>
      <c r="BZ54" s="1" t="str">
        <f>IF('ut4'!F49&lt;&gt;"",'ut4'!F49,"")</f>
        <v/>
      </c>
      <c r="CA54" s="1" t="str">
        <f t="shared" si="48"/>
        <v/>
      </c>
      <c r="CB54" s="1" t="str">
        <f>IF('TT-2'!L49&lt;&gt;"",'TT-2'!L49,"")</f>
        <v/>
      </c>
      <c r="CC54" s="1" t="str">
        <f>IF('TT-2'!M49&lt;&gt;"",'TT-2'!M49,"")</f>
        <v/>
      </c>
      <c r="CD54" s="1" t="str">
        <f t="shared" si="49"/>
        <v/>
      </c>
      <c r="CE54" s="262" t="str">
        <f t="shared" si="50"/>
        <v/>
      </c>
      <c r="CF54" s="1" t="str">
        <f t="shared" si="51"/>
        <v/>
      </c>
      <c r="CG54" s="1" t="str">
        <f t="shared" si="52"/>
        <v/>
      </c>
      <c r="CH54" s="263" t="str">
        <f t="shared" si="53"/>
        <v/>
      </c>
      <c r="CI54" s="80" t="str">
        <f t="shared" si="54"/>
        <v/>
      </c>
      <c r="CJ54" s="1" t="str">
        <f t="shared" si="55"/>
        <v/>
      </c>
      <c r="CK54" s="1" t="str">
        <f t="shared" si="56"/>
        <v/>
      </c>
      <c r="CL54" s="1" t="str">
        <f t="shared" si="57"/>
        <v/>
      </c>
      <c r="CM54" s="229" t="str">
        <f>IF('ut1'!G49&lt;&gt;"",'ut1'!G49,"")</f>
        <v/>
      </c>
      <c r="CN54" s="1" t="str">
        <f>IF('ut2'!G49&lt;&gt;"",'ut2'!G49,"")</f>
        <v/>
      </c>
      <c r="CO54" s="1" t="str">
        <f t="shared" si="58"/>
        <v/>
      </c>
      <c r="CP54" s="1" t="str">
        <f>IF('TT-1'!O49&lt;&gt;"",'TT-1'!O49,"")</f>
        <v/>
      </c>
      <c r="CQ54" s="1" t="str">
        <f>IF('TT-1'!P49&lt;&gt;"",'TT-1'!P49,"")</f>
        <v/>
      </c>
      <c r="CR54" s="1" t="str">
        <f t="shared" si="59"/>
        <v/>
      </c>
      <c r="CS54" s="262" t="str">
        <f t="shared" si="60"/>
        <v/>
      </c>
      <c r="CT54" s="1" t="str">
        <f t="shared" si="61"/>
        <v/>
      </c>
      <c r="CU54" s="1" t="str">
        <f>IF('ut3'!G49&lt;&gt;"",'ut3'!G49,"")</f>
        <v/>
      </c>
      <c r="CV54" s="1" t="str">
        <f>IF('ut4'!G49&lt;&gt;"",'ut4'!G49,"")</f>
        <v/>
      </c>
      <c r="CW54" s="1" t="str">
        <f t="shared" si="62"/>
        <v/>
      </c>
      <c r="CX54" s="1" t="str">
        <f>IF('TT-2'!O49&lt;&gt;"",'TT-2'!O49,"")</f>
        <v/>
      </c>
      <c r="CY54" s="1" t="str">
        <f>IF('TT-2'!P49&lt;&gt;"",'TT-2'!P49,"")</f>
        <v/>
      </c>
      <c r="CZ54" s="1" t="str">
        <f t="shared" si="63"/>
        <v/>
      </c>
      <c r="DA54" s="1" t="str">
        <f t="shared" si="64"/>
        <v/>
      </c>
      <c r="DB54" s="1" t="str">
        <f t="shared" si="65"/>
        <v/>
      </c>
      <c r="DC54" s="1" t="str">
        <f t="shared" si="66"/>
        <v/>
      </c>
      <c r="DD54" s="263" t="str">
        <f t="shared" si="67"/>
        <v/>
      </c>
      <c r="DE54" s="80" t="str">
        <f t="shared" si="68"/>
        <v/>
      </c>
      <c r="DF54" s="1" t="str">
        <f t="shared" si="69"/>
        <v/>
      </c>
      <c r="DG54" s="1" t="str">
        <f t="shared" si="70"/>
        <v/>
      </c>
      <c r="DH54" s="1" t="str">
        <f t="shared" si="71"/>
        <v/>
      </c>
      <c r="DI54" s="229" t="str">
        <f>IF('ut1'!H49&lt;&gt;"",'ut1'!H49,"")</f>
        <v/>
      </c>
      <c r="DJ54" s="1" t="str">
        <f>IF('ut2'!H49&lt;&gt;"",'ut2'!H49,"")</f>
        <v/>
      </c>
      <c r="DK54" s="1" t="str">
        <f t="shared" si="72"/>
        <v/>
      </c>
      <c r="DL54" s="1" t="str">
        <f>IF('TT-1'!R49&lt;&gt;"",'TT-1'!R49,"")</f>
        <v/>
      </c>
      <c r="DM54" s="1" t="str">
        <f>IF('TT-1'!S49&lt;&gt;"",'TT-1'!S49,"")</f>
        <v/>
      </c>
      <c r="DN54" s="1" t="str">
        <f t="shared" si="73"/>
        <v/>
      </c>
      <c r="DO54" s="262" t="str">
        <f t="shared" si="74"/>
        <v/>
      </c>
      <c r="DP54" s="1" t="str">
        <f t="shared" si="75"/>
        <v/>
      </c>
      <c r="DQ54" s="1" t="str">
        <f>IF('ut3'!H49&lt;&gt;"",'ut3'!H49,"")</f>
        <v/>
      </c>
      <c r="DR54" s="1" t="str">
        <f>IF('ut4'!H49&lt;&gt;"",'ut4'!H49,"")</f>
        <v/>
      </c>
      <c r="DS54" s="1" t="str">
        <f t="shared" si="76"/>
        <v/>
      </c>
      <c r="DT54" s="1" t="str">
        <f>IF('TT-2'!R49&lt;&gt;"",'TT-2'!R49,"")</f>
        <v/>
      </c>
      <c r="DU54" s="1" t="str">
        <f>IF('TT-2'!S49&lt;&gt;"",'TT-2'!S49,"")</f>
        <v/>
      </c>
      <c r="DV54" s="1" t="str">
        <f t="shared" si="77"/>
        <v/>
      </c>
      <c r="DW54" s="262" t="str">
        <f t="shared" si="78"/>
        <v/>
      </c>
      <c r="DX54" s="1" t="str">
        <f t="shared" si="79"/>
        <v/>
      </c>
      <c r="DY54" s="1" t="str">
        <f t="shared" si="80"/>
        <v/>
      </c>
      <c r="DZ54" s="80" t="str">
        <f t="shared" si="81"/>
        <v/>
      </c>
      <c r="EA54" s="80" t="str">
        <f t="shared" si="82"/>
        <v/>
      </c>
      <c r="EB54" s="1" t="str">
        <f t="shared" si="83"/>
        <v/>
      </c>
      <c r="EC54" s="1" t="str">
        <f t="shared" si="84"/>
        <v/>
      </c>
      <c r="ED54" s="1" t="str">
        <f t="shared" si="85"/>
        <v/>
      </c>
      <c r="EE54" s="1">
        <f t="shared" si="86"/>
        <v>0</v>
      </c>
      <c r="EF54" s="230" t="str">
        <f t="shared" si="87"/>
        <v/>
      </c>
      <c r="EG54" s="1" t="str">
        <f t="shared" si="88"/>
        <v/>
      </c>
      <c r="EH54" s="1" t="str">
        <f t="shared" si="89"/>
        <v/>
      </c>
      <c r="EI54" s="1">
        <f>biodata!O53</f>
        <v>0</v>
      </c>
      <c r="EJ54" s="1">
        <f>biodata!T53</f>
        <v>0</v>
      </c>
      <c r="EK54" s="1"/>
      <c r="EL54" s="1"/>
      <c r="EM54" s="1">
        <f>biodata!P53</f>
        <v>0</v>
      </c>
      <c r="EN54" s="1">
        <f>biodata!U53</f>
        <v>0</v>
      </c>
      <c r="EO54" s="1">
        <f>biodata!Q53</f>
        <v>0</v>
      </c>
      <c r="EP54" s="1">
        <f>biodata!V53</f>
        <v>0</v>
      </c>
      <c r="EQ54" s="1">
        <f>biodata!R53</f>
        <v>0</v>
      </c>
      <c r="ER54" s="1">
        <f>biodata!W53</f>
        <v>0</v>
      </c>
      <c r="ES54" s="1">
        <f>biodata!S53</f>
        <v>0</v>
      </c>
      <c r="ET54" s="1"/>
      <c r="EU54" s="1">
        <f>biodata!M53</f>
        <v>0</v>
      </c>
      <c r="EV54" s="1">
        <f>biodata!N53</f>
        <v>0</v>
      </c>
      <c r="EW54" s="1">
        <f>SKILL!C51</f>
        <v>0</v>
      </c>
      <c r="EX54" s="1">
        <f>SKILL!D51</f>
        <v>0</v>
      </c>
      <c r="EY54" s="1" t="str">
        <f>SKILL!E51</f>
        <v/>
      </c>
      <c r="EZ54" s="231" t="str">
        <f t="shared" si="1"/>
        <v/>
      </c>
      <c r="FA54" s="1">
        <f>SKILL!G51</f>
        <v>0</v>
      </c>
      <c r="FB54" s="1">
        <f>SKILL!H51</f>
        <v>0</v>
      </c>
      <c r="FC54" s="1" t="str">
        <f>SKILL!I51</f>
        <v/>
      </c>
      <c r="FD54" s="231" t="str">
        <f t="shared" si="2"/>
        <v/>
      </c>
      <c r="FE54" s="1" t="str">
        <f>SKILL!K51</f>
        <v/>
      </c>
      <c r="FF54" s="1" t="str">
        <f t="shared" si="90"/>
        <v/>
      </c>
      <c r="FG54" s="1" t="e">
        <f>biodata!#REF!</f>
        <v>#REF!</v>
      </c>
      <c r="FH54" s="1" t="e">
        <f>biodata!#REF!</f>
        <v>#REF!</v>
      </c>
      <c r="FI54" s="1" t="e">
        <f>biodata!#REF!</f>
        <v>#REF!</v>
      </c>
      <c r="FJ54" s="1" t="e">
        <f>biodata!#REF!</f>
        <v>#REF!</v>
      </c>
    </row>
  </sheetData>
  <mergeCells count="77">
    <mergeCell ref="ET6:ET8"/>
    <mergeCell ref="FG5:FJ5"/>
    <mergeCell ref="FG6:FH6"/>
    <mergeCell ref="FI6:FJ6"/>
    <mergeCell ref="FG7:FG8"/>
    <mergeCell ref="FH7:FH8"/>
    <mergeCell ref="FI7:FI8"/>
    <mergeCell ref="FJ7:FJ8"/>
    <mergeCell ref="EV5:EV8"/>
    <mergeCell ref="EW5:EZ5"/>
    <mergeCell ref="FA5:FD5"/>
    <mergeCell ref="FE5:FE6"/>
    <mergeCell ref="FF5:FF7"/>
    <mergeCell ref="EZ6:EZ7"/>
    <mergeCell ref="FD6:FD7"/>
    <mergeCell ref="AU4:BP4"/>
    <mergeCell ref="EE5:EE8"/>
    <mergeCell ref="EF5:EF8"/>
    <mergeCell ref="EG5:EG8"/>
    <mergeCell ref="X6:X7"/>
    <mergeCell ref="Y4:AT4"/>
    <mergeCell ref="BQ5:BX5"/>
    <mergeCell ref="BY5:CF5"/>
    <mergeCell ref="CG5:CL5"/>
    <mergeCell ref="CK6:CK7"/>
    <mergeCell ref="CL6:CL7"/>
    <mergeCell ref="AU5:BB5"/>
    <mergeCell ref="BC5:BJ5"/>
    <mergeCell ref="BK5:BP5"/>
    <mergeCell ref="BO6:BO7"/>
    <mergeCell ref="BP6:BP7"/>
    <mergeCell ref="C5:J5"/>
    <mergeCell ref="K5:R5"/>
    <mergeCell ref="S5:X5"/>
    <mergeCell ref="A1:B1"/>
    <mergeCell ref="A2:B2"/>
    <mergeCell ref="B4:B6"/>
    <mergeCell ref="A4:A6"/>
    <mergeCell ref="W6:W7"/>
    <mergeCell ref="C4:X4"/>
    <mergeCell ref="Y5:AF5"/>
    <mergeCell ref="AG5:AN5"/>
    <mergeCell ref="AO5:AT5"/>
    <mergeCell ref="AS6:AS7"/>
    <mergeCell ref="AT6:AT7"/>
    <mergeCell ref="DI4:ED4"/>
    <mergeCell ref="CM4:DH4"/>
    <mergeCell ref="BQ4:CL4"/>
    <mergeCell ref="EI5:EJ5"/>
    <mergeCell ref="EK5:EL5"/>
    <mergeCell ref="DI5:DP5"/>
    <mergeCell ref="DQ5:DX5"/>
    <mergeCell ref="DY5:ED5"/>
    <mergeCell ref="EH5:EH8"/>
    <mergeCell ref="EC6:EC7"/>
    <mergeCell ref="ED6:ED7"/>
    <mergeCell ref="CM5:CT5"/>
    <mergeCell ref="CU5:DB5"/>
    <mergeCell ref="DC5:DH5"/>
    <mergeCell ref="DG6:DG7"/>
    <mergeCell ref="DH6:DH7"/>
    <mergeCell ref="EM5:EN5"/>
    <mergeCell ref="EQ5:ER5"/>
    <mergeCell ref="EU5:EU8"/>
    <mergeCell ref="EI6:EI8"/>
    <mergeCell ref="EJ6:EJ8"/>
    <mergeCell ref="EK6:EK8"/>
    <mergeCell ref="EL6:EL8"/>
    <mergeCell ref="EM6:EM8"/>
    <mergeCell ref="EN6:EN8"/>
    <mergeCell ref="EQ6:EQ8"/>
    <mergeCell ref="ER6:ER8"/>
    <mergeCell ref="EO6:EO8"/>
    <mergeCell ref="EP6:EP8"/>
    <mergeCell ref="EO5:EP5"/>
    <mergeCell ref="ES5:ET5"/>
    <mergeCell ref="ES6:ES8"/>
  </mergeCells>
  <pageMargins left="0.7" right="0.7" top="0.75" bottom="0.75" header="0.3" footer="0.3"/>
  <pageSetup paperSize="9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"/>
  <dimension ref="A1:AD70"/>
  <sheetViews>
    <sheetView tabSelected="1" view="pageBreakPreview" topLeftCell="A2" zoomScale="70" zoomScaleNormal="115" zoomScaleSheetLayoutView="70" workbookViewId="0">
      <selection activeCell="C19" sqref="C19:C21"/>
    </sheetView>
  </sheetViews>
  <sheetFormatPr defaultRowHeight="15.75"/>
  <cols>
    <col min="1" max="1" width="5.28515625" style="2" customWidth="1"/>
    <col min="2" max="2" width="5.7109375" style="2" customWidth="1"/>
    <col min="3" max="3" width="15.5703125" style="2" customWidth="1"/>
    <col min="4" max="5" width="4.7109375" style="2" customWidth="1"/>
    <col min="6" max="6" width="6" style="2" customWidth="1"/>
    <col min="7" max="10" width="4.7109375" style="2" customWidth="1"/>
    <col min="11" max="11" width="6.140625" style="2" customWidth="1"/>
    <col min="12" max="20" width="4.7109375" style="2" customWidth="1"/>
    <col min="21" max="22" width="6.7109375" style="2" customWidth="1"/>
    <col min="23" max="23" width="7.5703125" style="2" customWidth="1"/>
    <col min="24" max="25" width="4.7109375" style="30" customWidth="1"/>
    <col min="26" max="26" width="8.28515625" style="2" customWidth="1"/>
    <col min="27" max="16384" width="9.140625" style="2"/>
  </cols>
  <sheetData>
    <row r="1" spans="1:30" hidden="1"/>
    <row r="2" spans="1:30">
      <c r="A2" s="186"/>
      <c r="B2" s="511" t="s">
        <v>43</v>
      </c>
      <c r="C2" s="511"/>
      <c r="D2" s="511"/>
      <c r="E2" s="511"/>
      <c r="F2" s="511"/>
      <c r="G2" s="512">
        <f>title!B9</f>
        <v>440007</v>
      </c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187"/>
      <c r="U2" s="188"/>
      <c r="V2" s="188"/>
      <c r="W2" s="189" t="s">
        <v>44</v>
      </c>
      <c r="X2" s="513">
        <f>title!B4</f>
        <v>14030</v>
      </c>
      <c r="Y2" s="513"/>
      <c r="Z2" s="190"/>
    </row>
    <row r="3" spans="1:30">
      <c r="A3" s="523" t="s">
        <v>166</v>
      </c>
      <c r="B3" s="524"/>
      <c r="C3" s="524"/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4"/>
      <c r="O3" s="524"/>
      <c r="P3" s="524"/>
      <c r="Q3" s="524"/>
      <c r="R3" s="524"/>
      <c r="S3" s="524"/>
      <c r="T3" s="524"/>
      <c r="U3" s="524"/>
      <c r="V3" s="524"/>
      <c r="W3" s="524"/>
      <c r="X3" s="524"/>
      <c r="Y3" s="524"/>
      <c r="Z3" s="525"/>
    </row>
    <row r="4" spans="1:30" s="183" customFormat="1" ht="30.75" customHeight="1">
      <c r="A4" s="520" t="str">
        <f>title!B3</f>
        <v>पीएम श्री स्कूल जवाहर नवोदय विद्यालय, राजकोट</v>
      </c>
      <c r="B4" s="521"/>
      <c r="C4" s="521"/>
      <c r="D4" s="521"/>
      <c r="E4" s="521"/>
      <c r="F4" s="521"/>
      <c r="G4" s="521"/>
      <c r="H4" s="521"/>
      <c r="I4" s="521"/>
      <c r="J4" s="521"/>
      <c r="K4" s="521"/>
      <c r="L4" s="521"/>
      <c r="M4" s="521"/>
      <c r="N4" s="521"/>
      <c r="O4" s="521"/>
      <c r="P4" s="521"/>
      <c r="Q4" s="521"/>
      <c r="R4" s="521"/>
      <c r="S4" s="521"/>
      <c r="T4" s="521"/>
      <c r="U4" s="521"/>
      <c r="V4" s="521"/>
      <c r="W4" s="521"/>
      <c r="X4" s="521"/>
      <c r="Y4" s="521"/>
      <c r="Z4" s="522"/>
    </row>
    <row r="5" spans="1:30" s="183" customFormat="1" ht="21">
      <c r="A5" s="517" t="str">
        <f>title!B2</f>
        <v>PM SHRI SCHOOL JAWAHAR NAVODAYA VIDYALAYA, RAJKOT</v>
      </c>
      <c r="B5" s="518"/>
      <c r="C5" s="518"/>
      <c r="D5" s="518"/>
      <c r="E5" s="518"/>
      <c r="F5" s="518"/>
      <c r="G5" s="518"/>
      <c r="H5" s="518"/>
      <c r="I5" s="518"/>
      <c r="J5" s="518"/>
      <c r="K5" s="518"/>
      <c r="L5" s="518"/>
      <c r="M5" s="518"/>
      <c r="N5" s="518"/>
      <c r="O5" s="518"/>
      <c r="P5" s="518"/>
      <c r="Q5" s="518"/>
      <c r="R5" s="518"/>
      <c r="S5" s="518"/>
      <c r="T5" s="518"/>
      <c r="U5" s="518"/>
      <c r="V5" s="518"/>
      <c r="W5" s="518"/>
      <c r="X5" s="518"/>
      <c r="Y5" s="518"/>
      <c r="Z5" s="519"/>
    </row>
    <row r="6" spans="1:30">
      <c r="A6" s="514" t="str">
        <f>title!B5</f>
        <v>Rajkot Jamnagar Highway, Opp. Chowkidhani, Targhadi, Rajkot-360001</v>
      </c>
      <c r="B6" s="515"/>
      <c r="C6" s="515"/>
      <c r="D6" s="515"/>
      <c r="E6" s="515"/>
      <c r="F6" s="515"/>
      <c r="G6" s="515"/>
      <c r="H6" s="515"/>
      <c r="I6" s="515"/>
      <c r="J6" s="515"/>
      <c r="K6" s="515"/>
      <c r="L6" s="515"/>
      <c r="M6" s="515"/>
      <c r="N6" s="515"/>
      <c r="O6" s="515"/>
      <c r="P6" s="515"/>
      <c r="Q6" s="515"/>
      <c r="R6" s="515"/>
      <c r="S6" s="515"/>
      <c r="T6" s="515"/>
      <c r="U6" s="515"/>
      <c r="V6" s="515"/>
      <c r="W6" s="515"/>
      <c r="X6" s="515"/>
      <c r="Y6" s="515"/>
      <c r="Z6" s="516"/>
    </row>
    <row r="7" spans="1:30" ht="27" customHeight="1" thickBot="1">
      <c r="A7" s="191"/>
      <c r="B7" s="36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92"/>
    </row>
    <row r="8" spans="1:30" s="62" customFormat="1" ht="21.75" customHeight="1">
      <c r="A8" s="193"/>
      <c r="C8" s="61" t="s">
        <v>90</v>
      </c>
      <c r="D8" s="488" t="str">
        <f>title!B6</f>
        <v>https://navodaya.gov.in/nvs/nvs-school/RAJKOT/en/home</v>
      </c>
      <c r="E8" s="488"/>
      <c r="F8" s="488"/>
      <c r="G8" s="488"/>
      <c r="H8" s="488"/>
      <c r="I8" s="488"/>
      <c r="J8" s="488"/>
      <c r="L8" s="64"/>
      <c r="M8" s="61" t="s">
        <v>89</v>
      </c>
      <c r="N8" s="64" t="str">
        <f>title!B7</f>
        <v>jnvrajkot@gmail.com</v>
      </c>
      <c r="O8" s="64"/>
      <c r="P8" s="64"/>
      <c r="Q8" s="64"/>
      <c r="R8" s="64"/>
      <c r="S8" s="63"/>
      <c r="U8" s="481" t="s">
        <v>45</v>
      </c>
      <c r="V8" s="481"/>
      <c r="W8" s="483" t="str">
        <f>title!B8</f>
        <v>+91-02795-232856</v>
      </c>
      <c r="X8" s="483"/>
      <c r="Y8" s="483"/>
      <c r="Z8" s="194"/>
      <c r="AB8" s="469" t="s">
        <v>170</v>
      </c>
      <c r="AC8" s="470"/>
      <c r="AD8" s="471"/>
    </row>
    <row r="9" spans="1:30" ht="15" customHeight="1">
      <c r="A9" s="191"/>
      <c r="B9" s="45"/>
      <c r="C9" s="43"/>
      <c r="D9" s="58"/>
      <c r="E9" s="58"/>
      <c r="F9" s="58"/>
      <c r="G9" s="45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5"/>
      <c r="T9" s="45"/>
      <c r="U9" s="45"/>
      <c r="V9" s="45"/>
      <c r="W9" s="44"/>
      <c r="X9" s="58"/>
      <c r="Y9" s="58"/>
      <c r="Z9" s="195"/>
      <c r="AB9" s="472"/>
      <c r="AC9" s="473"/>
      <c r="AD9" s="474"/>
    </row>
    <row r="10" spans="1:30" ht="20.25" thickBot="1">
      <c r="A10" s="484" t="s">
        <v>46</v>
      </c>
      <c r="B10" s="485"/>
      <c r="C10" s="485"/>
      <c r="D10" s="485"/>
      <c r="E10" s="485"/>
      <c r="F10" s="485"/>
      <c r="G10" s="485"/>
      <c r="H10" s="485"/>
      <c r="I10" s="485"/>
      <c r="J10" s="485"/>
      <c r="K10" s="485"/>
      <c r="L10" s="485"/>
      <c r="M10" s="485"/>
      <c r="N10" s="485"/>
      <c r="O10" s="485"/>
      <c r="P10" s="485"/>
      <c r="Q10" s="485"/>
      <c r="R10" s="485"/>
      <c r="S10" s="485"/>
      <c r="T10" s="485"/>
      <c r="U10" s="485"/>
      <c r="V10" s="485"/>
      <c r="W10" s="485"/>
      <c r="X10" s="485"/>
      <c r="Y10" s="485"/>
      <c r="Z10" s="486"/>
      <c r="AB10" s="475"/>
      <c r="AC10" s="476"/>
      <c r="AD10" s="477"/>
    </row>
    <row r="11" spans="1:30" s="59" customFormat="1" ht="19.5" thickBot="1">
      <c r="A11" s="196"/>
      <c r="C11" s="153" t="s">
        <v>78</v>
      </c>
      <c r="D11" s="482" t="str">
        <f>title!B10</f>
        <v>XI-HUMANITIES</v>
      </c>
      <c r="E11" s="482"/>
      <c r="F11" s="482"/>
      <c r="G11" s="482"/>
      <c r="H11" s="87"/>
      <c r="I11" s="87"/>
      <c r="J11" s="87"/>
      <c r="K11" s="87"/>
      <c r="L11" s="87"/>
      <c r="M11" s="87"/>
      <c r="N11" s="87"/>
      <c r="O11" s="87"/>
      <c r="P11" s="87"/>
      <c r="Q11" s="87"/>
      <c r="S11" s="153" t="s">
        <v>87</v>
      </c>
      <c r="T11" s="482">
        <f>VLOOKUP(AB11,biodata!$A$9:$M$53,2,0)</f>
        <v>1101</v>
      </c>
      <c r="U11" s="482"/>
      <c r="X11" s="60"/>
      <c r="Y11" s="60"/>
      <c r="Z11" s="197"/>
      <c r="AB11" s="221">
        <v>1</v>
      </c>
      <c r="AC11"/>
      <c r="AD11"/>
    </row>
    <row r="12" spans="1:30" s="59" customFormat="1">
      <c r="A12" s="196"/>
      <c r="C12" s="153" t="s">
        <v>86</v>
      </c>
      <c r="D12" s="479" t="str">
        <f>title!B12</f>
        <v>2024-25</v>
      </c>
      <c r="E12" s="479"/>
      <c r="F12" s="479"/>
      <c r="G12" s="479"/>
      <c r="S12" s="96" t="s">
        <v>238</v>
      </c>
      <c r="T12" s="487">
        <f>VLOOKUP(AB11,biodata!$A$9:$M$53,3,0)</f>
        <v>0</v>
      </c>
      <c r="U12" s="487"/>
      <c r="X12" s="88"/>
      <c r="Y12" s="88"/>
      <c r="Z12" s="198"/>
      <c r="AB12" s="93"/>
      <c r="AC12"/>
      <c r="AD12"/>
    </row>
    <row r="13" spans="1:30" ht="11.25" customHeight="1">
      <c r="A13" s="191"/>
      <c r="B13" s="495"/>
      <c r="C13" s="495"/>
      <c r="D13" s="495"/>
      <c r="E13" s="41"/>
      <c r="F13" s="495"/>
      <c r="G13" s="495"/>
      <c r="H13" s="495"/>
      <c r="I13" s="495"/>
      <c r="J13" s="495"/>
      <c r="K13" s="495"/>
      <c r="L13" s="495"/>
      <c r="M13" s="495"/>
      <c r="N13" s="495"/>
      <c r="O13" s="495"/>
      <c r="P13" s="495"/>
      <c r="Q13" s="495"/>
      <c r="R13" s="495"/>
      <c r="S13" s="495"/>
      <c r="T13" s="495"/>
      <c r="U13" s="495"/>
      <c r="V13" s="495"/>
      <c r="W13" s="495"/>
      <c r="X13" s="101"/>
      <c r="Y13" s="101"/>
      <c r="Z13" s="199"/>
    </row>
    <row r="14" spans="1:30" s="59" customFormat="1" ht="19.5" customHeight="1">
      <c r="A14" s="196"/>
      <c r="B14" s="494" t="s">
        <v>75</v>
      </c>
      <c r="C14" s="494"/>
      <c r="D14" s="494"/>
      <c r="E14" s="478" t="str">
        <f>VLOOKUP(AB11,biodata!$A$9:$M$53,4,0)</f>
        <v>a</v>
      </c>
      <c r="F14" s="478"/>
      <c r="G14" s="478"/>
      <c r="H14" s="478"/>
      <c r="I14" s="478"/>
      <c r="J14" s="478"/>
      <c r="K14" s="478"/>
      <c r="L14" s="478"/>
      <c r="M14" s="478"/>
      <c r="N14" s="478"/>
      <c r="O14" s="478"/>
      <c r="P14" s="478"/>
      <c r="Q14" s="478"/>
      <c r="R14" s="478"/>
      <c r="S14" s="478"/>
      <c r="T14" s="478"/>
      <c r="U14" s="42"/>
      <c r="V14" s="42"/>
      <c r="W14" s="42"/>
      <c r="X14" s="88"/>
      <c r="Y14" s="88"/>
      <c r="Z14" s="200"/>
    </row>
    <row r="15" spans="1:30" s="59" customFormat="1" ht="19.5" customHeight="1">
      <c r="A15" s="196"/>
      <c r="B15" s="494" t="s">
        <v>88</v>
      </c>
      <c r="C15" s="494"/>
      <c r="D15" s="494"/>
      <c r="E15" s="479" t="str">
        <f>VLOOKUP(AB11,biodata!$A$9:$M$53,5,0)</f>
        <v>a</v>
      </c>
      <c r="F15" s="479"/>
      <c r="G15" s="479"/>
      <c r="H15" s="479"/>
      <c r="I15" s="479"/>
      <c r="J15" s="479"/>
      <c r="K15" s="479"/>
      <c r="L15" s="479"/>
      <c r="M15" s="479"/>
      <c r="N15" s="479"/>
      <c r="O15" s="479"/>
      <c r="P15" s="479"/>
      <c r="Q15" s="479"/>
      <c r="R15" s="479"/>
      <c r="S15" s="479"/>
      <c r="T15" s="479"/>
      <c r="U15" s="42"/>
      <c r="V15" s="42"/>
      <c r="W15" s="37"/>
      <c r="X15" s="88"/>
      <c r="Y15" s="88"/>
      <c r="Z15" s="200"/>
    </row>
    <row r="16" spans="1:30" s="59" customFormat="1" ht="19.5" customHeight="1">
      <c r="A16" s="196"/>
      <c r="B16" s="494" t="s">
        <v>76</v>
      </c>
      <c r="C16" s="494"/>
      <c r="D16" s="494"/>
      <c r="E16" s="479" t="str">
        <f>VLOOKUP(AB11,biodata!$A$9:$M$53,6,0)</f>
        <v>a</v>
      </c>
      <c r="F16" s="479"/>
      <c r="G16" s="479"/>
      <c r="H16" s="479"/>
      <c r="I16" s="479"/>
      <c r="J16" s="479"/>
      <c r="K16" s="479"/>
      <c r="L16" s="479"/>
      <c r="M16" s="479"/>
      <c r="N16" s="479"/>
      <c r="O16" s="479"/>
      <c r="P16" s="479"/>
      <c r="Q16" s="479"/>
      <c r="R16" s="479"/>
      <c r="S16" s="479"/>
      <c r="T16" s="479"/>
      <c r="U16" s="42"/>
      <c r="V16" s="42"/>
      <c r="W16" s="37"/>
      <c r="X16" s="88"/>
      <c r="Y16" s="88"/>
      <c r="Z16" s="200"/>
    </row>
    <row r="17" spans="1:26" s="59" customFormat="1" ht="19.5" customHeight="1">
      <c r="A17" s="196"/>
      <c r="B17" s="494" t="s">
        <v>77</v>
      </c>
      <c r="C17" s="494"/>
      <c r="D17" s="494"/>
      <c r="E17" s="480" t="str">
        <f>VLOOKUP(AB11,biodata!$A$9:$M$53,7,0)</f>
        <v>26.06.2007</v>
      </c>
      <c r="F17" s="480"/>
      <c r="G17" s="480"/>
      <c r="H17" s="480"/>
      <c r="I17" s="480"/>
      <c r="J17" s="480"/>
      <c r="K17" s="480"/>
      <c r="L17" s="480"/>
      <c r="M17" s="95"/>
      <c r="N17" s="95"/>
      <c r="O17" s="95"/>
      <c r="P17" s="95"/>
      <c r="Q17" s="95"/>
      <c r="R17" s="95"/>
      <c r="S17" s="95"/>
      <c r="T17" s="95"/>
      <c r="U17" s="94"/>
      <c r="V17" s="94"/>
      <c r="W17" s="152"/>
      <c r="X17" s="88"/>
      <c r="Y17" s="88"/>
      <c r="Z17" s="201"/>
    </row>
    <row r="18" spans="1:26" ht="25.5" customHeight="1">
      <c r="A18" s="191"/>
      <c r="B18" s="97"/>
      <c r="C18" s="527" t="s">
        <v>243</v>
      </c>
      <c r="D18" s="527"/>
      <c r="E18" s="527"/>
      <c r="F18" s="35"/>
      <c r="G18" s="35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35"/>
      <c r="T18" s="35"/>
      <c r="U18" s="35"/>
      <c r="V18" s="35"/>
      <c r="W18" s="35"/>
      <c r="X18" s="101"/>
      <c r="Y18" s="101"/>
      <c r="Z18" s="192"/>
    </row>
    <row r="19" spans="1:26" s="59" customFormat="1" ht="15.75" customHeight="1">
      <c r="A19" s="196"/>
      <c r="C19" s="526" t="s">
        <v>91</v>
      </c>
      <c r="D19" s="496" t="s">
        <v>139</v>
      </c>
      <c r="E19" s="496"/>
      <c r="F19" s="496"/>
      <c r="G19" s="496"/>
      <c r="H19" s="496"/>
      <c r="I19" s="496"/>
      <c r="J19" s="496"/>
      <c r="K19" s="496"/>
      <c r="L19" s="496" t="s">
        <v>140</v>
      </c>
      <c r="M19" s="496"/>
      <c r="N19" s="496"/>
      <c r="O19" s="496"/>
      <c r="P19" s="496"/>
      <c r="Q19" s="496"/>
      <c r="R19" s="496"/>
      <c r="S19" s="496"/>
      <c r="T19" s="496" t="s">
        <v>144</v>
      </c>
      <c r="U19" s="496"/>
      <c r="V19" s="496"/>
      <c r="W19" s="496"/>
      <c r="X19" s="496"/>
      <c r="Y19" s="496"/>
      <c r="Z19" s="202"/>
    </row>
    <row r="20" spans="1:26" ht="60" customHeight="1">
      <c r="A20" s="191"/>
      <c r="C20" s="526"/>
      <c r="D20" s="149" t="s">
        <v>106</v>
      </c>
      <c r="E20" s="149" t="s">
        <v>107</v>
      </c>
      <c r="F20" s="149" t="s">
        <v>108</v>
      </c>
      <c r="G20" s="149" t="s">
        <v>176</v>
      </c>
      <c r="H20" s="149" t="s">
        <v>110</v>
      </c>
      <c r="I20" s="149" t="s">
        <v>158</v>
      </c>
      <c r="J20" s="149" t="s">
        <v>283</v>
      </c>
      <c r="K20" s="149" t="s">
        <v>185</v>
      </c>
      <c r="L20" s="149" t="s">
        <v>160</v>
      </c>
      <c r="M20" s="149" t="s">
        <v>161</v>
      </c>
      <c r="N20" s="149" t="s">
        <v>108</v>
      </c>
      <c r="O20" s="149" t="s">
        <v>162</v>
      </c>
      <c r="P20" s="149" t="s">
        <v>163</v>
      </c>
      <c r="Q20" s="149" t="s">
        <v>216</v>
      </c>
      <c r="R20" s="149" t="s">
        <v>184</v>
      </c>
      <c r="S20" s="149" t="s">
        <v>181</v>
      </c>
      <c r="T20" s="149" t="s">
        <v>135</v>
      </c>
      <c r="U20" s="179" t="s">
        <v>136</v>
      </c>
      <c r="V20" s="149" t="s">
        <v>183</v>
      </c>
      <c r="W20" s="260" t="s">
        <v>138</v>
      </c>
      <c r="X20" s="497" t="s">
        <v>14</v>
      </c>
      <c r="Y20" s="497" t="s">
        <v>25</v>
      </c>
      <c r="Z20" s="203"/>
    </row>
    <row r="21" spans="1:26" s="104" customFormat="1" ht="33.75" customHeight="1">
      <c r="A21" s="204"/>
      <c r="C21" s="526"/>
      <c r="D21" s="102">
        <v>40</v>
      </c>
      <c r="E21" s="102">
        <v>40</v>
      </c>
      <c r="F21" s="102">
        <v>40</v>
      </c>
      <c r="G21" s="103" t="s">
        <v>177</v>
      </c>
      <c r="H21" s="103" t="s">
        <v>178</v>
      </c>
      <c r="I21" s="179" t="s">
        <v>284</v>
      </c>
      <c r="J21" s="102" t="s">
        <v>179</v>
      </c>
      <c r="K21" s="102" t="s">
        <v>180</v>
      </c>
      <c r="L21" s="102">
        <v>40</v>
      </c>
      <c r="M21" s="102">
        <v>40</v>
      </c>
      <c r="N21" s="102">
        <v>40</v>
      </c>
      <c r="O21" s="103" t="s">
        <v>177</v>
      </c>
      <c r="P21" s="103" t="s">
        <v>178</v>
      </c>
      <c r="Q21" s="179" t="s">
        <v>284</v>
      </c>
      <c r="R21" s="102" t="s">
        <v>179</v>
      </c>
      <c r="S21" s="102" t="s">
        <v>182</v>
      </c>
      <c r="T21" s="264">
        <v>100</v>
      </c>
      <c r="U21" s="102" t="s">
        <v>171</v>
      </c>
      <c r="V21" s="102" t="s">
        <v>172</v>
      </c>
      <c r="W21" s="261" t="s">
        <v>179</v>
      </c>
      <c r="X21" s="497"/>
      <c r="Y21" s="497"/>
      <c r="Z21" s="205"/>
    </row>
    <row r="22" spans="1:26">
      <c r="A22" s="191"/>
      <c r="C22" s="100" t="s">
        <v>114</v>
      </c>
      <c r="D22" s="100" t="s">
        <v>115</v>
      </c>
      <c r="E22" s="100" t="s">
        <v>116</v>
      </c>
      <c r="F22" s="100" t="s">
        <v>67</v>
      </c>
      <c r="G22" s="100" t="s">
        <v>117</v>
      </c>
      <c r="H22" s="100" t="s">
        <v>118</v>
      </c>
      <c r="I22" s="100" t="s">
        <v>119</v>
      </c>
      <c r="J22" s="100" t="s">
        <v>121</v>
      </c>
      <c r="K22" s="100" t="s">
        <v>122</v>
      </c>
      <c r="L22" s="100" t="s">
        <v>123</v>
      </c>
      <c r="M22" s="100" t="s">
        <v>124</v>
      </c>
      <c r="N22" s="100" t="s">
        <v>125</v>
      </c>
      <c r="O22" s="100" t="s">
        <v>126</v>
      </c>
      <c r="P22" s="100" t="s">
        <v>127</v>
      </c>
      <c r="Q22" s="100" t="s">
        <v>128</v>
      </c>
      <c r="R22" s="100" t="s">
        <v>129</v>
      </c>
      <c r="S22" s="100" t="s">
        <v>131</v>
      </c>
      <c r="T22" s="100" t="s">
        <v>132</v>
      </c>
      <c r="U22" s="100" t="s">
        <v>133</v>
      </c>
      <c r="V22" s="100" t="s">
        <v>134</v>
      </c>
      <c r="W22" s="100" t="s">
        <v>141</v>
      </c>
      <c r="X22" s="100" t="s">
        <v>142</v>
      </c>
      <c r="Y22" s="100" t="s">
        <v>143</v>
      </c>
      <c r="Z22" s="203"/>
    </row>
    <row r="23" spans="1:26">
      <c r="A23" s="191"/>
      <c r="C23" s="98" t="str">
        <f>title!A20</f>
        <v>ENGLISH</v>
      </c>
      <c r="D23" s="105">
        <f>VLOOKUP(AB11,FINAL!$A$10:$EB$54,3,0)</f>
        <v>40</v>
      </c>
      <c r="E23" s="105">
        <f>VLOOKUP(AB11,FINAL!$A$10:$EB$54,4,0)</f>
        <v>40</v>
      </c>
      <c r="F23" s="105">
        <f>VLOOKUP(AB11,FINAL!$A$10:$EB$54,5,0)</f>
        <v>40</v>
      </c>
      <c r="G23" s="105">
        <f>VLOOKUP(AB11,FINAL!$A$10:$EB$54,6,0)</f>
        <v>80</v>
      </c>
      <c r="H23" s="105">
        <f>VLOOKUP(AB11,FINAL!$A$10:$EB$54,7,0)</f>
        <v>20</v>
      </c>
      <c r="I23" s="105">
        <f>VLOOKUP(AB11,FINAL!$A$10:$EB$54,8,0)</f>
        <v>120</v>
      </c>
      <c r="J23" s="105">
        <f>VLOOKUP(AB11,FINAL!$A$10:$EB$54,9,0)</f>
        <v>100</v>
      </c>
      <c r="K23" s="154">
        <f>VLOOKUP(AB11,FINAL!$A$10:$EB$54,10,0)</f>
        <v>40</v>
      </c>
      <c r="L23" s="105">
        <f>VLOOKUP(AB11,FINAL!$A$10:$EB$54,11,0)</f>
        <v>40</v>
      </c>
      <c r="M23" s="105">
        <f>VLOOKUP(AB11,FINAL!$A$10:$EB$54,12,0)</f>
        <v>40</v>
      </c>
      <c r="N23" s="105">
        <f>VLOOKUP(AB11,FINAL!$A$10:$EB$54,13,0)</f>
        <v>40</v>
      </c>
      <c r="O23" s="105">
        <f>VLOOKUP(AB11,FINAL!$A$10:$EB$54,14,0)</f>
        <v>80</v>
      </c>
      <c r="P23" s="105">
        <f>VLOOKUP(AB11,FINAL!$A$10:$EB$54,15,0)</f>
        <v>20</v>
      </c>
      <c r="Q23" s="105">
        <f>VLOOKUP(AB11,FINAL!$A$10:$EB$54,16,0)</f>
        <v>120</v>
      </c>
      <c r="R23" s="105">
        <f>VLOOKUP(AB11,FINAL!$A$10:$EB$54,17,0)</f>
        <v>100</v>
      </c>
      <c r="S23" s="154">
        <f>VLOOKUP(AB11,FINAL!$A$10:$EB$54,18,0)</f>
        <v>60</v>
      </c>
      <c r="T23" s="105">
        <f>VLOOKUP(AB11,FINAL!$A$10:$EB$54,19,0)</f>
        <v>100</v>
      </c>
      <c r="U23" s="244">
        <f>VLOOKUP(AB11,FINAL!$A$10:$EB$54,20,0)</f>
        <v>80</v>
      </c>
      <c r="V23" s="244">
        <f>VLOOKUP(AB11,FINAL!$A$10:$EB$54,21,0)</f>
        <v>20</v>
      </c>
      <c r="W23" s="245">
        <f>VLOOKUP(AB11,FINAL!$A$10:$EB$54,22,0)</f>
        <v>100</v>
      </c>
      <c r="X23" s="105" t="str">
        <f>VLOOKUP(AB11,FINAL!$A$10:$EB$54,23,0)</f>
        <v>A1</v>
      </c>
      <c r="Y23" s="105">
        <f>VLOOKUP(AB11,FINAL!$A$10:$EB$54,24,0)</f>
        <v>1</v>
      </c>
      <c r="Z23" s="206"/>
    </row>
    <row r="24" spans="1:26">
      <c r="A24" s="191"/>
      <c r="C24" s="98" t="str">
        <f>title!A21</f>
        <v>HINDI</v>
      </c>
      <c r="D24" s="105">
        <f>VLOOKUP(AB11,FINAL!$A$10:$EB$54,25,0)</f>
        <v>40</v>
      </c>
      <c r="E24" s="105">
        <f>VLOOKUP(AB11,FINAL!$A$10:$EB$54,26,0)</f>
        <v>40</v>
      </c>
      <c r="F24" s="105">
        <f>VLOOKUP(AB11,FINAL!$A$10:$EB$54,27,0)</f>
        <v>40</v>
      </c>
      <c r="G24" s="105">
        <f>VLOOKUP(AB11,FINAL!$A$10:$EB$54,28,0)</f>
        <v>80</v>
      </c>
      <c r="H24" s="105">
        <f>VLOOKUP(AB11,FINAL!$A$10:$EB$54,29,0)</f>
        <v>20</v>
      </c>
      <c r="I24" s="105">
        <f>VLOOKUP(AB11,FINAL!$A$10:$EB$54,30,0)</f>
        <v>120</v>
      </c>
      <c r="J24" s="105">
        <f>VLOOKUP(AB11,FINAL!$A$10:$EB$54,31,0)</f>
        <v>100</v>
      </c>
      <c r="K24" s="154">
        <f>VLOOKUP(AB11,FINAL!$A$10:$EB$54,32,0)</f>
        <v>40</v>
      </c>
      <c r="L24" s="105">
        <f>VLOOKUP(AB11,FINAL!$A$10:$EB$54,33,0)</f>
        <v>40</v>
      </c>
      <c r="M24" s="105">
        <f>VLOOKUP(AB11,FINAL!$A$10:$EB$54,34,0)</f>
        <v>40</v>
      </c>
      <c r="N24" s="105">
        <f>VLOOKUP(AB11,FINAL!$A$10:$EB$54,35,0)</f>
        <v>40</v>
      </c>
      <c r="O24" s="105">
        <f>VLOOKUP(AB11,FINAL!$A$10:$EB$54,36,0)</f>
        <v>80</v>
      </c>
      <c r="P24" s="105">
        <f>VLOOKUP(AB11,FINAL!$A$10:$EB$54,37,0)</f>
        <v>20</v>
      </c>
      <c r="Q24" s="105">
        <f>VLOOKUP(AB11,FINAL!$A$10:$EB$54,38,0)</f>
        <v>120</v>
      </c>
      <c r="R24" s="105">
        <f>VLOOKUP(AB11,FINAL!$A$10:$EB$54,39,0)</f>
        <v>100</v>
      </c>
      <c r="S24" s="154">
        <f>VLOOKUP(AB11,FINAL!$A$10:$EB$54,40,0)</f>
        <v>60</v>
      </c>
      <c r="T24" s="105">
        <f>VLOOKUP(AB11,FINAL!$A$10:$EB$54,41,0)</f>
        <v>100</v>
      </c>
      <c r="U24" s="244">
        <f>VLOOKUP(AB11,FINAL!$A$10:$EB$54,42,0)</f>
        <v>80</v>
      </c>
      <c r="V24" s="244">
        <f>VLOOKUP(AB11,FINAL!$A$10:$EB$54,43,0)</f>
        <v>20</v>
      </c>
      <c r="W24" s="245">
        <f>VLOOKUP(AB11,FINAL!$A$10:$EB$54,44,0)</f>
        <v>100</v>
      </c>
      <c r="X24" s="105" t="str">
        <f>VLOOKUP(AB11,FINAL!$A$10:$EB$54,45,0)</f>
        <v>A1</v>
      </c>
      <c r="Y24" s="105">
        <f>VLOOKUP(AB11,FINAL!$A$10:$EB$54,46,0)</f>
        <v>1</v>
      </c>
      <c r="Z24" s="206"/>
    </row>
    <row r="25" spans="1:26">
      <c r="A25" s="191"/>
      <c r="C25" s="98" t="str">
        <f>title!A22</f>
        <v>GEOGRAPHY</v>
      </c>
      <c r="D25" s="105">
        <f>VLOOKUP(AB11,FINAL!$A$10:$EB$54,47,0)</f>
        <v>40</v>
      </c>
      <c r="E25" s="105">
        <f>VLOOKUP(AB11,FINAL!$A$10:$EB$54,48,0)</f>
        <v>40</v>
      </c>
      <c r="F25" s="105">
        <f>VLOOKUP(AB11,FINAL!$A$10:$EB$54,49,0)</f>
        <v>40</v>
      </c>
      <c r="G25" s="105">
        <f>VLOOKUP(AB11,FINAL!$A$10:$EB$54,50,0)</f>
        <v>70</v>
      </c>
      <c r="H25" s="105">
        <f>VLOOKUP(AB11,FINAL!$A$10:$EB$54,51,0)</f>
        <v>30</v>
      </c>
      <c r="I25" s="105">
        <f>VLOOKUP(AB11,FINAL!$A$10:$EB$54,52,0)</f>
        <v>110</v>
      </c>
      <c r="J25" s="105">
        <f>VLOOKUP(AB11,FINAL!$A$10:$EB$54,53,0)</f>
        <v>100</v>
      </c>
      <c r="K25" s="154">
        <f>VLOOKUP(AB11,FINAL!$A$10:$EB$54,54,0)</f>
        <v>40</v>
      </c>
      <c r="L25" s="105">
        <f>VLOOKUP(AB11,FINAL!$A$10:$EB$54,55,0)</f>
        <v>40</v>
      </c>
      <c r="M25" s="105">
        <f>VLOOKUP(AB11,FINAL!$A$10:$EB$54,56,0)</f>
        <v>40</v>
      </c>
      <c r="N25" s="105">
        <f>VLOOKUP(AB11,FINAL!$A$10:$EB$54,57,0)</f>
        <v>40</v>
      </c>
      <c r="O25" s="105">
        <f>VLOOKUP(AB11,FINAL!$A$10:$EB$54,58,0)</f>
        <v>70</v>
      </c>
      <c r="P25" s="105">
        <f>VLOOKUP(AB11,FINAL!$A$10:$EB$54,59,0)</f>
        <v>30</v>
      </c>
      <c r="Q25" s="105">
        <f>VLOOKUP(AB11,FINAL!$A$10:$EB$54,60,0)</f>
        <v>110</v>
      </c>
      <c r="R25" s="105">
        <f>VLOOKUP(AB11,FINAL!$A$10:$EB$54,61,0)</f>
        <v>100</v>
      </c>
      <c r="S25" s="154">
        <f>VLOOKUP(AB11,FINAL!$A$10:$EB$54,62,0)</f>
        <v>60</v>
      </c>
      <c r="T25" s="105">
        <f>VLOOKUP(AB11,FINAL!$A$10:$EB$54,63,0)</f>
        <v>100</v>
      </c>
      <c r="U25" s="244">
        <f>VLOOKUP(AB11,FINAL!$A$10:$EB$54,64,0)</f>
        <v>70</v>
      </c>
      <c r="V25" s="244">
        <f>VLOOKUP(AB11,FINAL!$A$10:$EB$54,65,0)</f>
        <v>30</v>
      </c>
      <c r="W25" s="245">
        <f>VLOOKUP(AB11,FINAL!$A$10:$EB$54,66,0)</f>
        <v>100</v>
      </c>
      <c r="X25" s="105" t="str">
        <f>VLOOKUP(AB11,FINAL!$A$10:$EB$54,67,0)</f>
        <v>A1</v>
      </c>
      <c r="Y25" s="105">
        <f>VLOOKUP(AB11,FINAL!$A$10:$EB$54,68,0)</f>
        <v>1</v>
      </c>
      <c r="Z25" s="206"/>
    </row>
    <row r="26" spans="1:26">
      <c r="A26" s="191"/>
      <c r="C26" s="99" t="str">
        <f>title!A23</f>
        <v>ECONOMICS</v>
      </c>
      <c r="D26" s="105">
        <f>VLOOKUP(AB11,FINAL!$A$10:$EB$54,69,0)</f>
        <v>40</v>
      </c>
      <c r="E26" s="105">
        <f>VLOOKUP(AB11,FINAL!$A$10:$EB$54,70,0)</f>
        <v>40</v>
      </c>
      <c r="F26" s="105">
        <f>VLOOKUP(AB11,FINAL!$A$10:$EB$54,71,0)</f>
        <v>40</v>
      </c>
      <c r="G26" s="105">
        <f>VLOOKUP(AB11,FINAL!$A$10:$EB$54,72,0)</f>
        <v>80</v>
      </c>
      <c r="H26" s="105">
        <f>VLOOKUP(AB11,FINAL!$A$10:$EB$54,73,0)</f>
        <v>20</v>
      </c>
      <c r="I26" s="105">
        <f>VLOOKUP(AB11,FINAL!$A$10:$EB$54,74,0)</f>
        <v>120</v>
      </c>
      <c r="J26" s="105">
        <f>VLOOKUP(AB11,FINAL!$A$10:$EB$54,75,0)</f>
        <v>100</v>
      </c>
      <c r="K26" s="154">
        <f>VLOOKUP(AB11,FINAL!$A$10:$EB$54,76,0)</f>
        <v>40</v>
      </c>
      <c r="L26" s="105">
        <f>VLOOKUP(AB11,FINAL!$A$10:$EB$54,77,0)</f>
        <v>40</v>
      </c>
      <c r="M26" s="105">
        <f>VLOOKUP(AB11,FINAL!$A$10:$EB$54,78,0)</f>
        <v>40</v>
      </c>
      <c r="N26" s="105">
        <f>VLOOKUP(AB11,FINAL!$A$10:$EB$54,79,0)</f>
        <v>40</v>
      </c>
      <c r="O26" s="105">
        <f>VLOOKUP(AB11,FINAL!$A$10:$EB$54,80,0)</f>
        <v>80</v>
      </c>
      <c r="P26" s="105">
        <f>VLOOKUP(AB11,FINAL!$A$10:$EB$54,81,0)</f>
        <v>20</v>
      </c>
      <c r="Q26" s="105">
        <f>VLOOKUP(AB11,FINAL!$A$10:$EB$54,82,0)</f>
        <v>120</v>
      </c>
      <c r="R26" s="105">
        <f>VLOOKUP(AB11,FINAL!$A$10:$EB$54,83,0)</f>
        <v>100</v>
      </c>
      <c r="S26" s="154">
        <f>VLOOKUP(AB11,FINAL!$A$10:$EB$54,84,0)</f>
        <v>60</v>
      </c>
      <c r="T26" s="105">
        <f>VLOOKUP(AB11,FINAL!$A$10:$EB$54,85,0)</f>
        <v>100</v>
      </c>
      <c r="U26" s="244">
        <f>VLOOKUP(AB11,FINAL!$A$10:$EB$54,86,0)</f>
        <v>80</v>
      </c>
      <c r="V26" s="244">
        <f>VLOOKUP(AB11,FINAL!$A$10:$EB$54,87,0)</f>
        <v>20</v>
      </c>
      <c r="W26" s="245">
        <f>VLOOKUP(AB11,FINAL!$A$10:$EB$54,88,0)</f>
        <v>100</v>
      </c>
      <c r="X26" s="105" t="str">
        <f>VLOOKUP(AB11,FINAL!$A$10:$EB$54,89,0)</f>
        <v>A1</v>
      </c>
      <c r="Y26" s="105">
        <f>VLOOKUP(AB11,FINAL!$A$10:$EB$54,90,0)</f>
        <v>1</v>
      </c>
      <c r="Z26" s="206"/>
    </row>
    <row r="27" spans="1:26">
      <c r="A27" s="191"/>
      <c r="C27" s="98" t="str">
        <f>title!A24</f>
        <v>HISTORY</v>
      </c>
      <c r="D27" s="105">
        <f>VLOOKUP(AB11,FINAL!$A$10:$EB$54,91,0)</f>
        <v>40</v>
      </c>
      <c r="E27" s="105">
        <f>VLOOKUP(AB11,FINAL!$A$10:$EB$54,92,0)</f>
        <v>40</v>
      </c>
      <c r="F27" s="105">
        <f>VLOOKUP(AB11,FINAL!$A$10:$EB$54,93,0)</f>
        <v>40</v>
      </c>
      <c r="G27" s="105">
        <f>VLOOKUP(AB11,FINAL!$A$10:$EB$54,94,0)</f>
        <v>80</v>
      </c>
      <c r="H27" s="105">
        <f>VLOOKUP(AB11,FINAL!$A$10:$EB$54,95,0)</f>
        <v>20</v>
      </c>
      <c r="I27" s="105">
        <f>VLOOKUP(AB11,FINAL!$A$10:$EB$54,96,0)</f>
        <v>120</v>
      </c>
      <c r="J27" s="105">
        <f>VLOOKUP(AB11,FINAL!$A$10:$EB$54,97,0)</f>
        <v>100</v>
      </c>
      <c r="K27" s="154">
        <f>VLOOKUP(AB11,FINAL!$A$10:$EB$54,98,0)</f>
        <v>40</v>
      </c>
      <c r="L27" s="105">
        <f>VLOOKUP(AB11,FINAL!$A$10:$EB$54,99,0)</f>
        <v>40</v>
      </c>
      <c r="M27" s="105">
        <f>VLOOKUP(AB11,FINAL!$A$10:$EB$54,100,0)</f>
        <v>40</v>
      </c>
      <c r="N27" s="105">
        <f>VLOOKUP(AB11,FINAL!$A$10:$EB$54,101,0)</f>
        <v>40</v>
      </c>
      <c r="O27" s="105">
        <f>VLOOKUP(AB11,FINAL!$A$10:$EB$54,102,0)</f>
        <v>80</v>
      </c>
      <c r="P27" s="105">
        <f>VLOOKUP(AB11,FINAL!$A$10:$EB$54,103,0)</f>
        <v>20</v>
      </c>
      <c r="Q27" s="105">
        <f>VLOOKUP(AB11,FINAL!$A$10:$EB$54,104,0)</f>
        <v>120</v>
      </c>
      <c r="R27" s="105">
        <f>VLOOKUP(AB11,FINAL!$A$10:$EB$54,105,0)</f>
        <v>100</v>
      </c>
      <c r="S27" s="154">
        <f>VLOOKUP(AB11,FINAL!$A$10:$EB$54,106,0)</f>
        <v>60</v>
      </c>
      <c r="T27" s="105">
        <f>VLOOKUP(AB11,FINAL!$A$10:$EB$54,107,0)</f>
        <v>100</v>
      </c>
      <c r="U27" s="244">
        <f>VLOOKUP(AB11,FINAL!$A$10:$EB$54,108,0)</f>
        <v>80</v>
      </c>
      <c r="V27" s="244">
        <f>VLOOKUP(AB11,FINAL!$A$10:$EB$54,109,0)</f>
        <v>20</v>
      </c>
      <c r="W27" s="245">
        <f>VLOOKUP(AB11,FINAL!$A$10:$EB$54,110,0)</f>
        <v>100</v>
      </c>
      <c r="X27" s="105" t="str">
        <f>VLOOKUP(AB11,FINAL!$A$10:$EB$54,111,0)</f>
        <v>A1</v>
      </c>
      <c r="Y27" s="105">
        <f>VLOOKUP(AB11,FINAL!$A$10:$EB$54,112,0)</f>
        <v>1</v>
      </c>
      <c r="Z27" s="206"/>
    </row>
    <row r="28" spans="1:26">
      <c r="A28" s="191"/>
      <c r="C28" s="98">
        <f>title!A25</f>
        <v>0</v>
      </c>
      <c r="D28" s="14" t="str">
        <f>VLOOKUP(AB11,FINAL!$A$10:$EB$54,113,0)</f>
        <v/>
      </c>
      <c r="E28" s="14" t="str">
        <f>VLOOKUP(AB11,FINAL!$A$10:$EB$54,114,0)</f>
        <v/>
      </c>
      <c r="F28" s="14" t="str">
        <f>VLOOKUP(AB11,FINAL!$A$10:$EB$54,115,0)</f>
        <v/>
      </c>
      <c r="G28" s="14" t="str">
        <f>VLOOKUP(AB11,FINAL!$A$10:$EB$54,116,0)</f>
        <v/>
      </c>
      <c r="H28" s="14" t="str">
        <f>VLOOKUP(AB11,FINAL!$A$10:$EB$54,117,0)</f>
        <v/>
      </c>
      <c r="I28" s="14" t="str">
        <f>VLOOKUP(AB11,FINAL!$A$10:$EB$54,118,0)</f>
        <v/>
      </c>
      <c r="J28" s="14" t="str">
        <f>VLOOKUP(AB11,FINAL!$A$10:$EB$54,119,0)</f>
        <v/>
      </c>
      <c r="K28" s="246" t="str">
        <f>VLOOKUP(AB11,FINAL!$A$10:$EB$54,120,0)</f>
        <v/>
      </c>
      <c r="L28" s="14" t="str">
        <f>VLOOKUP(AB11,FINAL!$A$10:$EB$54,121,0)</f>
        <v/>
      </c>
      <c r="M28" s="14" t="str">
        <f>VLOOKUP(AB11,FINAL!$A$10:$EB$54,122,0)</f>
        <v/>
      </c>
      <c r="N28" s="14" t="str">
        <f>VLOOKUP(AB11,FINAL!$A$10:$EB$54,123,0)</f>
        <v/>
      </c>
      <c r="O28" s="14" t="str">
        <f>VLOOKUP(AB11,FINAL!$A$10:$EB$54,124,0)</f>
        <v/>
      </c>
      <c r="P28" s="14" t="str">
        <f>VLOOKUP(AB11,FINAL!$A$10:$EB$54,125,0)</f>
        <v/>
      </c>
      <c r="Q28" s="14" t="str">
        <f>VLOOKUP(AB11,FINAL!$A$10:$EB$54,126,0)</f>
        <v/>
      </c>
      <c r="R28" s="14" t="str">
        <f>VLOOKUP(AB11,FINAL!$A$10:$EB$54,127,0)</f>
        <v/>
      </c>
      <c r="S28" s="246" t="str">
        <f>VLOOKUP(AB11,FINAL!$A$10:$EB$54,128,0)</f>
        <v/>
      </c>
      <c r="T28" s="14" t="str">
        <f>VLOOKUP(AB11,FINAL!$A$10:$EB$54,129,0)</f>
        <v/>
      </c>
      <c r="U28" s="28" t="str">
        <f>VLOOKUP(AB11,FINAL!$A$10:$EB$54,130,0)</f>
        <v/>
      </c>
      <c r="V28" s="28" t="str">
        <f>VLOOKUP(AB11,FINAL!$A$10:$EB$54,131,0)</f>
        <v/>
      </c>
      <c r="W28" s="28" t="str">
        <f>VLOOKUP(AB11,FINAL!$A$10:$EB$54,132,0)</f>
        <v/>
      </c>
      <c r="X28" s="49" t="str">
        <f>VLOOKUP(AB11,FINAL!$A$10:$ED$54,133,0)</f>
        <v/>
      </c>
      <c r="Y28" s="49" t="str">
        <f>VLOOKUP(AB11,FINAL!$A$10:$ED$54,134,0)</f>
        <v/>
      </c>
      <c r="Z28" s="206"/>
    </row>
    <row r="29" spans="1:26">
      <c r="A29" s="191"/>
      <c r="C29" s="153"/>
      <c r="D29" s="54"/>
      <c r="E29" s="54"/>
      <c r="F29" s="55"/>
      <c r="G29" s="56"/>
      <c r="O29" s="528" t="s">
        <v>173</v>
      </c>
      <c r="P29" s="528"/>
      <c r="Q29" s="528"/>
      <c r="R29" s="528"/>
      <c r="S29" s="528"/>
      <c r="T29" s="528"/>
      <c r="U29" s="528"/>
      <c r="V29" s="528"/>
      <c r="W29" s="49">
        <f>ROUNDUP(VLOOKUP(AB11,FINAL!$A$10:$EH$54,135,0),0)</f>
        <v>500</v>
      </c>
      <c r="X29" s="55"/>
      <c r="Y29" s="57"/>
      <c r="Z29" s="206"/>
    </row>
    <row r="30" spans="1:26" ht="15.75" customHeight="1">
      <c r="A30" s="191"/>
      <c r="C30" s="153"/>
      <c r="D30" s="54"/>
      <c r="E30" s="54"/>
      <c r="F30" s="55"/>
      <c r="G30" s="56"/>
      <c r="O30" s="529" t="s">
        <v>174</v>
      </c>
      <c r="P30" s="529"/>
      <c r="Q30" s="529"/>
      <c r="R30" s="529"/>
      <c r="S30" s="529"/>
      <c r="T30" s="529"/>
      <c r="U30" s="529"/>
      <c r="V30" s="529"/>
      <c r="W30" s="50">
        <f>VLOOKUP(AB11,FINAL!$A$10:$EH$54,136,0)</f>
        <v>100</v>
      </c>
      <c r="X30" s="57"/>
      <c r="Y30" s="57"/>
      <c r="Z30" s="206"/>
    </row>
    <row r="31" spans="1:26" ht="15.75" customHeight="1">
      <c r="A31" s="191"/>
      <c r="C31" s="153"/>
      <c r="D31" s="54"/>
      <c r="E31" s="54"/>
      <c r="F31" s="55"/>
      <c r="G31" s="56"/>
      <c r="O31" s="529" t="s">
        <v>82</v>
      </c>
      <c r="P31" s="529"/>
      <c r="Q31" s="529"/>
      <c r="R31" s="529"/>
      <c r="S31" s="529"/>
      <c r="T31" s="529"/>
      <c r="U31" s="529"/>
      <c r="V31" s="529"/>
      <c r="W31" s="105" t="str">
        <f>VLOOKUP(AB11,FINAL!$A$10:$EH$54,137,0)</f>
        <v>A1</v>
      </c>
      <c r="X31" s="57"/>
      <c r="Y31" s="57"/>
      <c r="Z31" s="206"/>
    </row>
    <row r="32" spans="1:26" ht="15.75" customHeight="1">
      <c r="A32" s="191"/>
      <c r="C32" s="150"/>
      <c r="D32" s="41"/>
      <c r="E32" s="41"/>
      <c r="F32" s="39"/>
      <c r="G32" s="39"/>
      <c r="H32" s="39"/>
      <c r="I32" s="39"/>
      <c r="J32" s="39"/>
      <c r="K32" s="39"/>
      <c r="L32" s="39"/>
      <c r="M32" s="39"/>
      <c r="N32" s="39"/>
      <c r="O32" s="529" t="s">
        <v>175</v>
      </c>
      <c r="P32" s="529"/>
      <c r="Q32" s="529"/>
      <c r="R32" s="529"/>
      <c r="S32" s="529"/>
      <c r="T32" s="529"/>
      <c r="U32" s="529"/>
      <c r="V32" s="529"/>
      <c r="W32" s="105">
        <f>VLOOKUP(AB11,FINAL!$A$10:$EH$54,138,0)</f>
        <v>1</v>
      </c>
      <c r="X32" s="55"/>
      <c r="Z32" s="207"/>
    </row>
    <row r="33" spans="1:26" ht="16.5" thickBot="1">
      <c r="A33" s="191"/>
      <c r="C33" s="106" t="s">
        <v>186</v>
      </c>
      <c r="D33" s="93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8"/>
      <c r="T33" s="109"/>
      <c r="U33" s="109"/>
      <c r="V33" s="109"/>
      <c r="W33" s="110"/>
      <c r="X33" s="107"/>
      <c r="Y33" s="60"/>
      <c r="Z33" s="208"/>
    </row>
    <row r="34" spans="1:26">
      <c r="A34" s="191"/>
      <c r="C34" s="498" t="str">
        <f>title!B26</f>
        <v>YOGA</v>
      </c>
      <c r="D34" s="500" t="s">
        <v>47</v>
      </c>
      <c r="E34" s="501"/>
      <c r="F34" s="501"/>
      <c r="G34" s="501"/>
      <c r="H34" s="501"/>
      <c r="I34" s="501"/>
      <c r="J34" s="501"/>
      <c r="K34" s="501"/>
      <c r="L34" s="501"/>
      <c r="M34" s="502" t="s">
        <v>48</v>
      </c>
      <c r="N34" s="503"/>
      <c r="O34" s="503"/>
      <c r="P34" s="503"/>
      <c r="Q34" s="503"/>
      <c r="R34" s="503"/>
      <c r="S34" s="503"/>
      <c r="T34" s="503"/>
      <c r="U34" s="503"/>
      <c r="V34" s="504" t="s">
        <v>215</v>
      </c>
      <c r="W34" s="530" t="s">
        <v>187</v>
      </c>
      <c r="X34" s="509" t="s">
        <v>82</v>
      </c>
      <c r="Y34" s="60"/>
      <c r="Z34" s="208"/>
    </row>
    <row r="35" spans="1:26">
      <c r="A35" s="191"/>
      <c r="C35" s="499"/>
      <c r="D35" s="506" t="s">
        <v>188</v>
      </c>
      <c r="E35" s="507"/>
      <c r="F35" s="507"/>
      <c r="G35" s="507"/>
      <c r="H35" s="508" t="s">
        <v>189</v>
      </c>
      <c r="I35" s="507"/>
      <c r="J35" s="507"/>
      <c r="K35" s="508" t="s">
        <v>84</v>
      </c>
      <c r="L35" s="507"/>
      <c r="M35" s="506" t="s">
        <v>188</v>
      </c>
      <c r="N35" s="507"/>
      <c r="O35" s="507"/>
      <c r="P35" s="507"/>
      <c r="Q35" s="508" t="s">
        <v>189</v>
      </c>
      <c r="R35" s="507"/>
      <c r="S35" s="507"/>
      <c r="T35" s="508" t="s">
        <v>84</v>
      </c>
      <c r="U35" s="507"/>
      <c r="V35" s="505"/>
      <c r="W35" s="531"/>
      <c r="X35" s="510"/>
      <c r="Y35" s="60"/>
      <c r="Z35" s="208"/>
    </row>
    <row r="36" spans="1:26">
      <c r="A36" s="191"/>
      <c r="C36" s="499"/>
      <c r="D36" s="506">
        <f>SKILL!C6</f>
        <v>50</v>
      </c>
      <c r="E36" s="507"/>
      <c r="F36" s="507"/>
      <c r="G36" s="507"/>
      <c r="H36" s="508">
        <f>SKILL!D6</f>
        <v>50</v>
      </c>
      <c r="I36" s="507"/>
      <c r="J36" s="507"/>
      <c r="K36" s="508">
        <f>SKILL!E6</f>
        <v>100</v>
      </c>
      <c r="L36" s="507"/>
      <c r="M36" s="506">
        <f>SKILL!G6</f>
        <v>50</v>
      </c>
      <c r="N36" s="507"/>
      <c r="O36" s="507"/>
      <c r="P36" s="507"/>
      <c r="Q36" s="508">
        <f>SKILL!H6</f>
        <v>50</v>
      </c>
      <c r="R36" s="507"/>
      <c r="S36" s="507"/>
      <c r="T36" s="508">
        <f>SKILL!I6</f>
        <v>100</v>
      </c>
      <c r="U36" s="507"/>
      <c r="V36" s="111">
        <f>SKILL!K6</f>
        <v>100</v>
      </c>
      <c r="W36" s="531"/>
      <c r="X36" s="510"/>
      <c r="Y36" s="60"/>
      <c r="Z36" s="208"/>
    </row>
    <row r="37" spans="1:26" ht="16.5" thickBot="1">
      <c r="A37" s="191"/>
      <c r="C37" s="177" t="s">
        <v>13</v>
      </c>
      <c r="D37" s="537">
        <f>VLOOKUP(AB11,FINAL!$A$10:$FF$54,153,0)</f>
        <v>50</v>
      </c>
      <c r="E37" s="532"/>
      <c r="F37" s="532"/>
      <c r="G37" s="532"/>
      <c r="H37" s="430">
        <f>VLOOKUP(AB11,FINAL!$A$10:$FF$54,154,0)</f>
        <v>50</v>
      </c>
      <c r="I37" s="532"/>
      <c r="J37" s="532"/>
      <c r="K37" s="430">
        <f>VLOOKUP(AB11,FINAL!$A$10:$FF$54,155,0)</f>
        <v>100</v>
      </c>
      <c r="L37" s="532"/>
      <c r="M37" s="537">
        <f>VLOOKUP(AB11,FINAL!$A$10:$FF$54,157,0)</f>
        <v>50</v>
      </c>
      <c r="N37" s="532"/>
      <c r="O37" s="532"/>
      <c r="P37" s="532"/>
      <c r="Q37" s="430">
        <f>VLOOKUP(AB11,FINAL!$A$10:$FF$54,158,0)</f>
        <v>50</v>
      </c>
      <c r="R37" s="532"/>
      <c r="S37" s="532"/>
      <c r="T37" s="430">
        <f>VLOOKUP(AB11,FINAL!$A$10:$FF$54,159,0)</f>
        <v>100</v>
      </c>
      <c r="U37" s="532"/>
      <c r="V37" s="216">
        <f>VLOOKUP(AB11,FINAL!$A$10:$FF$54,161,0)</f>
        <v>100</v>
      </c>
      <c r="W37" s="217">
        <f>IF(V37&lt;&gt;"",V37/100*100,"")</f>
        <v>100</v>
      </c>
      <c r="X37" s="112" t="str">
        <f>IF(V37="","",IF(V37&gt;=91,"A1",IF(V37&gt;=81,"A2",IF(V37&gt;=71,"B1",IF(V37&gt;=61,"B2",IF(V37&gt;=51,"C1",IF(V37&gt;=41,"C2",IF(V37&gt;=33,"D","E"))))))))</f>
        <v>A1</v>
      </c>
      <c r="Y37" s="60"/>
      <c r="Z37" s="208"/>
    </row>
    <row r="38" spans="1:26">
      <c r="A38" s="191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60"/>
      <c r="Y38" s="60"/>
      <c r="Z38" s="208"/>
    </row>
    <row r="39" spans="1:26" ht="16.5" thickBot="1">
      <c r="A39" s="191"/>
      <c r="C39" s="533" t="s">
        <v>190</v>
      </c>
      <c r="D39" s="533"/>
      <c r="E39" s="533"/>
      <c r="F39" s="533"/>
      <c r="G39" s="533"/>
      <c r="H39" s="533"/>
      <c r="I39" s="533"/>
      <c r="J39" s="533"/>
      <c r="K39" s="533"/>
      <c r="L39" s="533"/>
      <c r="M39" s="533"/>
      <c r="N39" s="533"/>
      <c r="O39" s="533"/>
      <c r="P39" s="533"/>
      <c r="Q39" s="533"/>
      <c r="R39" s="533"/>
      <c r="S39" s="533"/>
      <c r="T39" s="533"/>
      <c r="U39" s="533"/>
      <c r="V39" s="533"/>
      <c r="W39" s="533"/>
      <c r="X39" s="60"/>
      <c r="Y39" s="60"/>
      <c r="Z39" s="208"/>
    </row>
    <row r="40" spans="1:26">
      <c r="A40" s="191"/>
      <c r="C40" s="93"/>
      <c r="D40" s="93"/>
      <c r="E40" s="534" t="s">
        <v>191</v>
      </c>
      <c r="F40" s="535"/>
      <c r="G40" s="501"/>
      <c r="H40" s="501"/>
      <c r="I40" s="501"/>
      <c r="J40" s="501"/>
      <c r="K40" s="501"/>
      <c r="L40" s="501"/>
      <c r="M40" s="501"/>
      <c r="N40" s="535" t="s">
        <v>99</v>
      </c>
      <c r="O40" s="535"/>
      <c r="P40" s="501"/>
      <c r="Q40" s="535" t="s">
        <v>100</v>
      </c>
      <c r="R40" s="535"/>
      <c r="S40" s="536"/>
      <c r="T40" s="113"/>
      <c r="U40" s="113"/>
      <c r="V40" s="114"/>
      <c r="W40" s="114"/>
      <c r="X40" s="60"/>
      <c r="Y40" s="60"/>
      <c r="Z40" s="208"/>
    </row>
    <row r="41" spans="1:26">
      <c r="A41" s="191"/>
      <c r="C41" s="93"/>
      <c r="D41" s="93"/>
      <c r="E41" s="538" t="s">
        <v>192</v>
      </c>
      <c r="F41" s="539"/>
      <c r="G41" s="507"/>
      <c r="H41" s="507"/>
      <c r="I41" s="507"/>
      <c r="J41" s="507"/>
      <c r="K41" s="507"/>
      <c r="L41" s="507"/>
      <c r="M41" s="507"/>
      <c r="N41" s="540" t="s">
        <v>193</v>
      </c>
      <c r="O41" s="540"/>
      <c r="P41" s="540"/>
      <c r="Q41" s="540"/>
      <c r="R41" s="540"/>
      <c r="S41" s="541"/>
      <c r="T41" s="113"/>
      <c r="U41" s="113"/>
      <c r="V41" s="115"/>
      <c r="W41" s="115"/>
      <c r="X41" s="60"/>
      <c r="Y41" s="60"/>
      <c r="Z41" s="208"/>
    </row>
    <row r="42" spans="1:26">
      <c r="A42" s="191"/>
      <c r="C42" s="93"/>
      <c r="D42" s="93"/>
      <c r="E42" s="542" t="s">
        <v>241</v>
      </c>
      <c r="F42" s="543"/>
      <c r="G42" s="544"/>
      <c r="H42" s="544"/>
      <c r="I42" s="544"/>
      <c r="J42" s="544"/>
      <c r="K42" s="544"/>
      <c r="L42" s="544"/>
      <c r="M42" s="544"/>
      <c r="N42" s="545" t="str">
        <f>VLOOKUP(AB11,FINAL!$A$10:$FF$54,139,0)</f>
        <v>A</v>
      </c>
      <c r="O42" s="545"/>
      <c r="P42" s="507"/>
      <c r="Q42" s="545" t="str">
        <f>VLOOKUP(AB11,FINAL!$A$10:$FF$54,140,0)</f>
        <v>A</v>
      </c>
      <c r="R42" s="545"/>
      <c r="S42" s="548"/>
      <c r="T42" s="113"/>
      <c r="U42" s="113"/>
      <c r="V42" s="115"/>
      <c r="W42" s="115"/>
      <c r="X42" s="60"/>
      <c r="Y42" s="60"/>
      <c r="Z42" s="208"/>
    </row>
    <row r="43" spans="1:26" ht="16.5" thickBot="1">
      <c r="A43" s="191"/>
      <c r="C43" s="93"/>
      <c r="D43" s="93"/>
      <c r="E43" s="452" t="s">
        <v>50</v>
      </c>
      <c r="F43" s="453"/>
      <c r="G43" s="454"/>
      <c r="H43" s="454"/>
      <c r="I43" s="454"/>
      <c r="J43" s="454"/>
      <c r="K43" s="454"/>
      <c r="L43" s="454"/>
      <c r="M43" s="454"/>
      <c r="N43" s="455" t="str">
        <f>VLOOKUP(AB11,FINAL!$A$10:$FF$54,143,0)</f>
        <v>A</v>
      </c>
      <c r="O43" s="455"/>
      <c r="P43" s="454"/>
      <c r="Q43" s="455" t="str">
        <f>VLOOKUP(AB11,FINAL!$A$10:$FF$54,144,0)</f>
        <v>A</v>
      </c>
      <c r="R43" s="455"/>
      <c r="S43" s="456"/>
      <c r="T43" s="113"/>
      <c r="U43" s="113"/>
      <c r="V43" s="115"/>
      <c r="W43" s="115"/>
      <c r="X43" s="60"/>
      <c r="Y43" s="60"/>
      <c r="Z43" s="208"/>
    </row>
    <row r="44" spans="1:26" ht="15" customHeight="1" thickBot="1">
      <c r="A44" s="191"/>
      <c r="C44" s="106" t="s">
        <v>244</v>
      </c>
      <c r="D44" s="93"/>
      <c r="T44" s="113"/>
      <c r="U44" s="113"/>
      <c r="V44" s="115"/>
      <c r="W44" s="115"/>
      <c r="X44" s="88"/>
      <c r="Y44" s="88"/>
      <c r="Z44" s="200"/>
    </row>
    <row r="45" spans="1:26" ht="15" customHeight="1">
      <c r="A45" s="191"/>
      <c r="C45" s="106"/>
      <c r="D45" s="93"/>
      <c r="E45" s="551" t="s">
        <v>247</v>
      </c>
      <c r="F45" s="549"/>
      <c r="G45" s="549"/>
      <c r="H45" s="549"/>
      <c r="I45" s="549"/>
      <c r="J45" s="549"/>
      <c r="K45" s="549"/>
      <c r="L45" s="549"/>
      <c r="M45" s="549"/>
      <c r="N45" s="549" t="s">
        <v>248</v>
      </c>
      <c r="O45" s="549"/>
      <c r="P45" s="549"/>
      <c r="Q45" s="549"/>
      <c r="R45" s="549" t="s">
        <v>249</v>
      </c>
      <c r="S45" s="549"/>
      <c r="T45" s="549"/>
      <c r="U45" s="550"/>
      <c r="V45" s="115"/>
      <c r="W45" s="115"/>
      <c r="X45" s="88"/>
      <c r="Y45" s="88"/>
      <c r="Z45" s="200"/>
    </row>
    <row r="46" spans="1:26" ht="15" customHeight="1" thickBot="1">
      <c r="A46" s="191"/>
      <c r="C46" s="106"/>
      <c r="D46" s="93"/>
      <c r="E46" s="552" t="s">
        <v>250</v>
      </c>
      <c r="F46" s="455"/>
      <c r="G46" s="455"/>
      <c r="H46" s="455"/>
      <c r="I46" s="455"/>
      <c r="J46" s="455"/>
      <c r="K46" s="455"/>
      <c r="L46" s="455"/>
      <c r="M46" s="455"/>
      <c r="N46" s="455" t="str">
        <f>VLOOKUP(AB11,FINAL!$A$10:$FF$54,145,0)</f>
        <v>YES</v>
      </c>
      <c r="O46" s="455"/>
      <c r="P46" s="455"/>
      <c r="Q46" s="455"/>
      <c r="R46" s="455" t="str">
        <f>VLOOKUP(AB11,FINAL!$A$10:$FF$54,146,0)</f>
        <v>YES</v>
      </c>
      <c r="S46" s="455"/>
      <c r="T46" s="455"/>
      <c r="U46" s="456"/>
      <c r="V46" s="115"/>
      <c r="W46" s="115"/>
      <c r="X46" s="88"/>
      <c r="Y46" s="88"/>
      <c r="Z46" s="200"/>
    </row>
    <row r="47" spans="1:26" ht="15" customHeight="1" thickBot="1">
      <c r="A47" s="191"/>
      <c r="C47" s="106" t="s">
        <v>251</v>
      </c>
      <c r="D47" s="93"/>
      <c r="T47" s="113"/>
      <c r="U47" s="113"/>
      <c r="V47" s="115"/>
      <c r="W47" s="115"/>
      <c r="X47" s="88"/>
      <c r="Y47" s="88"/>
      <c r="Z47" s="200"/>
    </row>
    <row r="48" spans="1:26" ht="15" customHeight="1">
      <c r="A48" s="191"/>
      <c r="C48" s="106"/>
      <c r="D48" s="93"/>
      <c r="E48" s="534" t="s">
        <v>191</v>
      </c>
      <c r="F48" s="535"/>
      <c r="G48" s="501"/>
      <c r="H48" s="501"/>
      <c r="I48" s="501"/>
      <c r="J48" s="501"/>
      <c r="K48" s="501"/>
      <c r="L48" s="501"/>
      <c r="M48" s="501"/>
      <c r="N48" s="535" t="s">
        <v>99</v>
      </c>
      <c r="O48" s="535"/>
      <c r="P48" s="501"/>
      <c r="Q48" s="535" t="s">
        <v>100</v>
      </c>
      <c r="R48" s="535"/>
      <c r="S48" s="536"/>
      <c r="T48" s="113"/>
      <c r="U48" s="113"/>
      <c r="V48" s="115"/>
      <c r="W48" s="115"/>
      <c r="X48" s="88"/>
      <c r="Y48" s="88"/>
      <c r="Z48" s="200"/>
    </row>
    <row r="49" spans="1:27" ht="15" customHeight="1" thickBot="1">
      <c r="A49" s="191"/>
      <c r="D49" s="93"/>
      <c r="E49" s="452" t="s">
        <v>94</v>
      </c>
      <c r="F49" s="453"/>
      <c r="G49" s="454"/>
      <c r="H49" s="454"/>
      <c r="I49" s="454"/>
      <c r="J49" s="454"/>
      <c r="K49" s="454"/>
      <c r="L49" s="454"/>
      <c r="M49" s="454"/>
      <c r="N49" s="455" t="str">
        <f>VLOOKUP(AB11,FINAL!$A$10:$FF$54,147,0)</f>
        <v>A</v>
      </c>
      <c r="O49" s="455"/>
      <c r="P49" s="454"/>
      <c r="Q49" s="455" t="str">
        <f>VLOOKUP(AB11,FINAL!$A$10:$FF$54,148,0)</f>
        <v>A</v>
      </c>
      <c r="R49" s="455"/>
      <c r="S49" s="456"/>
      <c r="T49" s="113"/>
      <c r="U49" s="113"/>
      <c r="V49" s="115"/>
      <c r="W49" s="115"/>
      <c r="X49" s="88"/>
      <c r="Y49" s="88"/>
      <c r="Z49" s="209"/>
    </row>
    <row r="50" spans="1:27" ht="15" customHeight="1" thickBot="1">
      <c r="A50" s="191"/>
      <c r="C50" s="106" t="s">
        <v>252</v>
      </c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88"/>
      <c r="Y50" s="88"/>
      <c r="Z50" s="209"/>
    </row>
    <row r="51" spans="1:27" ht="15" customHeight="1">
      <c r="A51" s="191"/>
      <c r="C51" s="106"/>
      <c r="E51" s="534" t="s">
        <v>191</v>
      </c>
      <c r="F51" s="535"/>
      <c r="G51" s="501"/>
      <c r="H51" s="501"/>
      <c r="I51" s="501"/>
      <c r="J51" s="501"/>
      <c r="K51" s="501"/>
      <c r="L51" s="501"/>
      <c r="M51" s="501"/>
      <c r="N51" s="535" t="s">
        <v>285</v>
      </c>
      <c r="O51" s="535"/>
      <c r="P51" s="546"/>
      <c r="Q51" s="547"/>
      <c r="R51" s="547"/>
      <c r="S51" s="547"/>
      <c r="T51" s="38"/>
      <c r="U51" s="38"/>
      <c r="V51" s="38"/>
      <c r="W51" s="38"/>
      <c r="X51" s="88"/>
      <c r="Y51" s="88"/>
      <c r="Z51" s="209"/>
    </row>
    <row r="52" spans="1:27" ht="15" customHeight="1" thickBot="1">
      <c r="A52" s="191"/>
      <c r="C52" s="106"/>
      <c r="E52" s="452" t="s">
        <v>253</v>
      </c>
      <c r="F52" s="453"/>
      <c r="G52" s="454"/>
      <c r="H52" s="454"/>
      <c r="I52" s="454"/>
      <c r="J52" s="454"/>
      <c r="K52" s="454"/>
      <c r="L52" s="454"/>
      <c r="M52" s="454"/>
      <c r="N52" s="455" t="str">
        <f>VLOOKUP(AB11,FINAL!$A$10:$FJ$54,149,0)</f>
        <v>A1</v>
      </c>
      <c r="O52" s="455"/>
      <c r="P52" s="467"/>
      <c r="Q52" s="468"/>
      <c r="R52" s="468"/>
      <c r="S52" s="468"/>
      <c r="T52" s="38"/>
      <c r="U52" s="38"/>
      <c r="V52" s="38"/>
      <c r="W52" s="38"/>
      <c r="X52" s="88"/>
      <c r="Y52" s="88"/>
      <c r="Z52" s="209"/>
    </row>
    <row r="53" spans="1:27" ht="15" customHeight="1">
      <c r="A53" s="191"/>
      <c r="B53" s="36"/>
      <c r="C53" s="116" t="s">
        <v>255</v>
      </c>
      <c r="E53" s="117"/>
      <c r="F53" s="118"/>
      <c r="G53" s="118"/>
      <c r="H53" s="118"/>
      <c r="I53" s="118"/>
      <c r="J53" s="118"/>
      <c r="K53" s="118"/>
      <c r="L53" s="118"/>
      <c r="M53" s="218" t="str">
        <f>VLOOKUP(AB11,FINAL!$A$10:$FF$54,152,0)</f>
        <v xml:space="preserve">SCIENCE CLUSTER MATHEMATICS , MATHS OLYMPIAD , NCSC </v>
      </c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20"/>
      <c r="Z53" s="182"/>
      <c r="AA53" s="93"/>
    </row>
    <row r="54" spans="1:27" ht="7.5" customHeight="1">
      <c r="A54" s="191"/>
      <c r="B54" s="36"/>
      <c r="C54" s="116"/>
      <c r="E54" s="117"/>
      <c r="F54" s="118"/>
      <c r="G54" s="118"/>
      <c r="H54" s="118"/>
      <c r="I54" s="118"/>
      <c r="J54" s="118"/>
      <c r="K54" s="118"/>
      <c r="L54" s="118"/>
      <c r="M54" s="32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1"/>
      <c r="Z54" s="182"/>
      <c r="AA54" s="93"/>
    </row>
    <row r="55" spans="1:27">
      <c r="A55" s="191"/>
      <c r="C55" s="446" t="s">
        <v>52</v>
      </c>
      <c r="D55" s="280"/>
      <c r="E55" s="280"/>
      <c r="F55" s="280"/>
      <c r="G55" s="280"/>
      <c r="H55" s="280"/>
      <c r="I55" s="463" t="str">
        <f>title!B11</f>
        <v>XII-HUMANITIES</v>
      </c>
      <c r="J55" s="463"/>
      <c r="K55" s="463"/>
      <c r="L55" s="115"/>
      <c r="M55" s="115"/>
      <c r="N55" s="114"/>
      <c r="O55" s="93"/>
      <c r="P55" s="93"/>
      <c r="Q55" s="93"/>
      <c r="R55" s="119"/>
      <c r="S55" s="119"/>
      <c r="T55" s="120"/>
      <c r="U55" s="120"/>
      <c r="V55" s="120"/>
      <c r="W55" s="120"/>
      <c r="X55" s="93"/>
      <c r="Y55" s="93"/>
      <c r="Z55" s="182"/>
      <c r="AA55" s="93"/>
    </row>
    <row r="56" spans="1:27" ht="30" customHeight="1">
      <c r="A56" s="191"/>
      <c r="C56" s="148"/>
      <c r="D56" s="148"/>
      <c r="E56" s="148"/>
      <c r="F56" s="148"/>
      <c r="G56" s="148"/>
      <c r="H56" s="148"/>
      <c r="I56" s="121"/>
      <c r="J56" s="121"/>
      <c r="K56" s="115"/>
      <c r="L56" s="115"/>
      <c r="M56" s="115"/>
      <c r="N56" s="114"/>
      <c r="O56" s="93"/>
      <c r="P56" s="93"/>
      <c r="Q56" s="93"/>
      <c r="R56" s="119"/>
      <c r="S56" s="119"/>
      <c r="T56" s="120"/>
      <c r="U56" s="120"/>
      <c r="V56" s="120"/>
      <c r="W56" s="120"/>
      <c r="X56" s="93"/>
      <c r="Y56" s="93"/>
      <c r="Z56" s="182"/>
      <c r="AA56" s="93"/>
    </row>
    <row r="57" spans="1:27" ht="15.75" customHeight="1">
      <c r="A57" s="191"/>
      <c r="B57" s="447" t="s">
        <v>194</v>
      </c>
      <c r="C57" s="447"/>
      <c r="D57" s="447"/>
      <c r="E57" s="447"/>
      <c r="F57" s="447"/>
      <c r="I57" s="447" t="s">
        <v>29</v>
      </c>
      <c r="J57" s="448"/>
      <c r="K57" s="448"/>
      <c r="L57" s="448"/>
      <c r="M57" s="448"/>
      <c r="N57" s="116" t="s">
        <v>195</v>
      </c>
      <c r="O57" s="116"/>
      <c r="P57" s="116"/>
      <c r="Q57" s="117"/>
      <c r="R57" s="117"/>
      <c r="S57" s="117"/>
      <c r="T57" s="93"/>
      <c r="U57" s="447" t="s">
        <v>196</v>
      </c>
      <c r="V57" s="448"/>
      <c r="W57" s="448"/>
      <c r="X57" s="448"/>
      <c r="Y57" s="448"/>
      <c r="Z57" s="182"/>
      <c r="AA57" s="93"/>
    </row>
    <row r="58" spans="1:27" ht="39.75" customHeight="1" thickBot="1">
      <c r="A58" s="191"/>
      <c r="Z58" s="143"/>
    </row>
    <row r="59" spans="1:27" ht="16.5" thickBot="1">
      <c r="A59" s="191"/>
      <c r="B59" s="449" t="s">
        <v>197</v>
      </c>
      <c r="C59" s="450"/>
      <c r="D59" s="450"/>
      <c r="E59" s="450"/>
      <c r="F59" s="450"/>
      <c r="G59" s="450"/>
      <c r="H59" s="450"/>
      <c r="I59" s="450"/>
      <c r="J59" s="450"/>
      <c r="K59" s="450"/>
      <c r="L59" s="450"/>
      <c r="M59" s="450"/>
      <c r="N59" s="450"/>
      <c r="O59" s="450"/>
      <c r="P59" s="451"/>
      <c r="Q59" s="122"/>
      <c r="R59" s="122"/>
      <c r="S59" s="122"/>
      <c r="T59" s="122"/>
      <c r="U59" s="122"/>
      <c r="V59" s="122"/>
      <c r="W59" s="122"/>
      <c r="X59" s="122"/>
      <c r="Y59" s="180"/>
      <c r="Z59" s="182"/>
    </row>
    <row r="60" spans="1:27" ht="16.5" customHeight="1" thickBot="1">
      <c r="A60" s="191"/>
      <c r="B60" s="459" t="s">
        <v>198</v>
      </c>
      <c r="C60" s="460"/>
      <c r="D60" s="460"/>
      <c r="E60" s="123"/>
      <c r="F60" s="457" t="s">
        <v>257</v>
      </c>
      <c r="G60" s="457"/>
      <c r="H60" s="457"/>
      <c r="I60" s="457"/>
      <c r="J60" s="135"/>
      <c r="K60" s="457" t="s">
        <v>276</v>
      </c>
      <c r="L60" s="457"/>
      <c r="M60" s="457"/>
      <c r="N60" s="457"/>
      <c r="O60" s="184"/>
      <c r="P60" s="185"/>
      <c r="Q60" s="106"/>
      <c r="R60" s="491" t="s">
        <v>256</v>
      </c>
      <c r="S60" s="492"/>
      <c r="T60" s="492"/>
      <c r="U60" s="492"/>
      <c r="V60" s="492"/>
      <c r="W60" s="492"/>
      <c r="X60" s="492"/>
      <c r="Y60" s="493"/>
      <c r="Z60" s="182"/>
    </row>
    <row r="61" spans="1:27" ht="9.75" customHeight="1" thickBot="1">
      <c r="A61" s="191"/>
      <c r="B61" s="461"/>
      <c r="C61" s="462"/>
      <c r="D61" s="462"/>
      <c r="E61"/>
      <c r="F61" s="458"/>
      <c r="G61" s="458"/>
      <c r="H61" s="458"/>
      <c r="I61" s="458"/>
      <c r="J61"/>
      <c r="K61" s="458"/>
      <c r="L61" s="458"/>
      <c r="M61" s="458"/>
      <c r="N61" s="458"/>
      <c r="O61"/>
      <c r="P61" s="143"/>
      <c r="Q61"/>
      <c r="R61"/>
      <c r="S61"/>
      <c r="T61"/>
      <c r="U61"/>
      <c r="V61"/>
      <c r="W61"/>
      <c r="X61"/>
      <c r="Y61" s="181"/>
      <c r="Z61" s="181"/>
    </row>
    <row r="62" spans="1:27" ht="21.75" customHeight="1">
      <c r="A62" s="191"/>
      <c r="B62" s="124" t="s">
        <v>53</v>
      </c>
      <c r="C62" s="146" t="s">
        <v>14</v>
      </c>
      <c r="D62" s="147"/>
      <c r="E62"/>
      <c r="F62" s="124" t="s">
        <v>14</v>
      </c>
      <c r="G62" s="415" t="s">
        <v>199</v>
      </c>
      <c r="H62" s="415"/>
      <c r="I62" s="416"/>
      <c r="J62" s="141"/>
      <c r="K62" s="124" t="s">
        <v>14</v>
      </c>
      <c r="L62" s="421" t="s">
        <v>199</v>
      </c>
      <c r="M62" s="422"/>
      <c r="N62" s="423"/>
      <c r="P62" s="143"/>
      <c r="Q62"/>
      <c r="R62" s="438" t="s">
        <v>54</v>
      </c>
      <c r="S62" s="439"/>
      <c r="T62" s="439"/>
      <c r="U62" s="439"/>
      <c r="V62" s="439"/>
      <c r="W62" s="439"/>
      <c r="X62" s="439"/>
      <c r="Y62" s="440"/>
      <c r="Z62" s="182"/>
    </row>
    <row r="63" spans="1:27" ht="13.5" customHeight="1">
      <c r="A63" s="191"/>
      <c r="B63" s="125" t="s">
        <v>55</v>
      </c>
      <c r="C63" s="111" t="s">
        <v>56</v>
      </c>
      <c r="D63" s="136"/>
      <c r="E63"/>
      <c r="F63" s="137" t="s">
        <v>114</v>
      </c>
      <c r="G63" s="464" t="s">
        <v>200</v>
      </c>
      <c r="H63" s="465"/>
      <c r="I63" s="466"/>
      <c r="J63" s="142"/>
      <c r="K63" s="137" t="s">
        <v>114</v>
      </c>
      <c r="L63" s="424" t="s">
        <v>201</v>
      </c>
      <c r="M63" s="425"/>
      <c r="N63" s="426"/>
      <c r="P63" s="143"/>
      <c r="Q63"/>
      <c r="R63" s="441" t="s">
        <v>202</v>
      </c>
      <c r="S63" s="442"/>
      <c r="T63" s="443" t="s">
        <v>203</v>
      </c>
      <c r="U63" s="443"/>
      <c r="V63" s="443" t="s">
        <v>204</v>
      </c>
      <c r="W63" s="443"/>
      <c r="X63" s="444" t="s">
        <v>205</v>
      </c>
      <c r="Y63" s="445"/>
      <c r="Z63" s="182"/>
    </row>
    <row r="64" spans="1:27" ht="15" customHeight="1">
      <c r="A64" s="191"/>
      <c r="B64" s="125" t="s">
        <v>57</v>
      </c>
      <c r="C64" s="111" t="s">
        <v>58</v>
      </c>
      <c r="D64" s="136"/>
      <c r="E64"/>
      <c r="F64" s="137" t="s">
        <v>115</v>
      </c>
      <c r="G64" s="417" t="s">
        <v>206</v>
      </c>
      <c r="H64" s="417"/>
      <c r="I64" s="418"/>
      <c r="J64" s="142"/>
      <c r="K64" s="137" t="s">
        <v>115</v>
      </c>
      <c r="L64" s="424" t="s">
        <v>207</v>
      </c>
      <c r="M64" s="425"/>
      <c r="N64" s="426"/>
      <c r="P64" s="143"/>
      <c r="Q64"/>
      <c r="R64" s="433" t="s">
        <v>99</v>
      </c>
      <c r="S64" s="434"/>
      <c r="T64" s="435">
        <f>VLOOKUP(AB11,FINAL!$A$10:$FJ$54,163,0)</f>
        <v>87</v>
      </c>
      <c r="U64" s="435"/>
      <c r="V64" s="435">
        <f>VLOOKUP(AB11,FINAL!$A$10:$FJ$54,164,0)</f>
        <v>87</v>
      </c>
      <c r="W64" s="435"/>
      <c r="X64" s="436">
        <f>V64/T64*100</f>
        <v>100</v>
      </c>
      <c r="Y64" s="437"/>
      <c r="Z64" s="182"/>
    </row>
    <row r="65" spans="1:26" ht="15" customHeight="1" thickBot="1">
      <c r="A65" s="191"/>
      <c r="B65" s="125" t="s">
        <v>59</v>
      </c>
      <c r="C65" s="111" t="s">
        <v>60</v>
      </c>
      <c r="D65" s="136"/>
      <c r="E65"/>
      <c r="F65" s="137" t="s">
        <v>116</v>
      </c>
      <c r="G65" s="417" t="s">
        <v>208</v>
      </c>
      <c r="H65" s="417"/>
      <c r="I65" s="418"/>
      <c r="J65" s="142"/>
      <c r="K65" s="138" t="s">
        <v>116</v>
      </c>
      <c r="L65" s="427" t="s">
        <v>209</v>
      </c>
      <c r="M65" s="428"/>
      <c r="N65" s="429"/>
      <c r="P65" s="143"/>
      <c r="Q65"/>
      <c r="R65" s="433" t="s">
        <v>100</v>
      </c>
      <c r="S65" s="434"/>
      <c r="T65" s="435">
        <f>VLOOKUP(AB11,FINAL!$A$10:$FJ$54,165,0)</f>
        <v>80</v>
      </c>
      <c r="U65" s="435"/>
      <c r="V65" s="435">
        <f>VLOOKUP(AB11,FINAL!$A$10:$FJ$54,166,0)</f>
        <v>80</v>
      </c>
      <c r="W65" s="435"/>
      <c r="X65" s="436">
        <f>V65/T65*100</f>
        <v>100</v>
      </c>
      <c r="Y65" s="437"/>
      <c r="Z65" s="182"/>
    </row>
    <row r="66" spans="1:26" ht="15" customHeight="1" thickBot="1">
      <c r="A66" s="191"/>
      <c r="B66" s="125" t="s">
        <v>61</v>
      </c>
      <c r="C66" s="111" t="s">
        <v>62</v>
      </c>
      <c r="D66" s="136"/>
      <c r="E66"/>
      <c r="F66" s="137" t="s">
        <v>67</v>
      </c>
      <c r="G66" s="417" t="s">
        <v>210</v>
      </c>
      <c r="H66" s="417"/>
      <c r="I66" s="418"/>
      <c r="J66" s="142"/>
      <c r="K66" s="109"/>
      <c r="L66" s="109"/>
      <c r="M66" s="120"/>
      <c r="N66"/>
      <c r="O66" s="134"/>
      <c r="P66" s="143"/>
      <c r="Q66"/>
      <c r="R66" s="489" t="s">
        <v>211</v>
      </c>
      <c r="S66" s="490"/>
      <c r="T66" s="430">
        <f>SUM(T64:T65)</f>
        <v>167</v>
      </c>
      <c r="U66" s="430"/>
      <c r="V66" s="430">
        <f>SUM(V64:V65)</f>
        <v>167</v>
      </c>
      <c r="W66" s="430"/>
      <c r="X66" s="431">
        <f>V66/T66*100</f>
        <v>100</v>
      </c>
      <c r="Y66" s="432"/>
      <c r="Z66" s="182"/>
    </row>
    <row r="67" spans="1:26" ht="13.5" customHeight="1" thickBot="1">
      <c r="A67" s="191"/>
      <c r="B67" s="125" t="s">
        <v>63</v>
      </c>
      <c r="C67" s="111" t="s">
        <v>15</v>
      </c>
      <c r="D67" s="136"/>
      <c r="E67"/>
      <c r="F67" s="138" t="s">
        <v>117</v>
      </c>
      <c r="G67" s="419" t="s">
        <v>212</v>
      </c>
      <c r="H67" s="419"/>
      <c r="I67" s="420"/>
      <c r="J67" s="142"/>
      <c r="K67" s="109"/>
      <c r="L67" s="109"/>
      <c r="M67" s="120"/>
      <c r="N67" s="126"/>
      <c r="O67" s="126"/>
      <c r="P67" s="143"/>
      <c r="Q67" s="126"/>
      <c r="R67" s="126"/>
      <c r="S67" s="126"/>
      <c r="T67" s="127"/>
      <c r="U67" s="127"/>
      <c r="V67" s="127"/>
      <c r="W67" s="127"/>
      <c r="X67" s="107"/>
      <c r="Y67" s="182"/>
      <c r="Z67" s="182"/>
    </row>
    <row r="68" spans="1:26" ht="13.5" customHeight="1">
      <c r="A68" s="191"/>
      <c r="B68" s="125" t="s">
        <v>64</v>
      </c>
      <c r="C68" s="111" t="s">
        <v>65</v>
      </c>
      <c r="D68" s="136"/>
      <c r="E68" s="128"/>
      <c r="F68" s="128"/>
      <c r="G68" s="128"/>
      <c r="H68" s="128"/>
      <c r="I68" s="129"/>
      <c r="J68" s="109"/>
      <c r="K68" s="109"/>
      <c r="L68" s="109"/>
      <c r="M68" s="120"/>
      <c r="N68" s="120"/>
      <c r="O68" s="93"/>
      <c r="P68" s="143"/>
      <c r="Q68" s="93"/>
      <c r="R68" s="93"/>
      <c r="S68" s="93"/>
      <c r="T68" s="93"/>
      <c r="U68" s="93"/>
      <c r="V68" s="107"/>
      <c r="W68" s="107"/>
      <c r="X68" s="107"/>
      <c r="Y68" s="182"/>
      <c r="Z68" s="182"/>
    </row>
    <row r="69" spans="1:26" ht="13.5" customHeight="1">
      <c r="A69" s="191"/>
      <c r="B69" s="125" t="s">
        <v>66</v>
      </c>
      <c r="C69" s="111" t="s">
        <v>67</v>
      </c>
      <c r="D69" s="136"/>
      <c r="E69" s="128"/>
      <c r="F69"/>
      <c r="G69" s="130"/>
      <c r="H69" s="130"/>
      <c r="I69" s="130"/>
      <c r="J69" s="130"/>
      <c r="K69" s="130"/>
      <c r="L69" s="130"/>
      <c r="M69" s="130"/>
      <c r="N69" s="120"/>
      <c r="O69" s="93"/>
      <c r="P69" s="143"/>
      <c r="Q69" s="93"/>
      <c r="R69" s="93"/>
      <c r="S69" s="93"/>
      <c r="T69" s="93"/>
      <c r="U69" s="93"/>
      <c r="V69" s="107"/>
      <c r="W69" s="107"/>
      <c r="X69" s="107"/>
      <c r="Y69" s="182"/>
      <c r="Z69" s="182"/>
    </row>
    <row r="70" spans="1:26" ht="28.5" customHeight="1" thickBot="1">
      <c r="A70" s="210"/>
      <c r="B70" s="131" t="s">
        <v>68</v>
      </c>
      <c r="C70" s="139" t="s">
        <v>213</v>
      </c>
      <c r="D70" s="140"/>
      <c r="E70" s="211"/>
      <c r="F70" s="212"/>
      <c r="G70" s="213"/>
      <c r="H70" s="213"/>
      <c r="I70" s="213"/>
      <c r="J70" s="213"/>
      <c r="K70" s="213"/>
      <c r="L70" s="213"/>
      <c r="M70" s="214"/>
      <c r="N70" s="214"/>
      <c r="O70" s="132"/>
      <c r="P70" s="215"/>
      <c r="Q70" s="212"/>
      <c r="R70" s="413" t="s">
        <v>214</v>
      </c>
      <c r="S70" s="413"/>
      <c r="T70" s="413"/>
      <c r="U70" s="413"/>
      <c r="V70" s="413"/>
      <c r="W70" s="413"/>
      <c r="X70" s="413"/>
      <c r="Y70" s="414"/>
      <c r="Z70" s="133"/>
    </row>
  </sheetData>
  <mergeCells count="129">
    <mergeCell ref="Q43:S43"/>
    <mergeCell ref="E41:M41"/>
    <mergeCell ref="N41:S41"/>
    <mergeCell ref="E42:M42"/>
    <mergeCell ref="N42:P42"/>
    <mergeCell ref="N48:P48"/>
    <mergeCell ref="Q48:S48"/>
    <mergeCell ref="E48:M48"/>
    <mergeCell ref="E51:M51"/>
    <mergeCell ref="N51:P51"/>
    <mergeCell ref="Q51:S51"/>
    <mergeCell ref="Q42:S42"/>
    <mergeCell ref="R45:U45"/>
    <mergeCell ref="N45:Q45"/>
    <mergeCell ref="N46:Q46"/>
    <mergeCell ref="R46:U46"/>
    <mergeCell ref="E45:M45"/>
    <mergeCell ref="E46:M46"/>
    <mergeCell ref="E43:M43"/>
    <mergeCell ref="N43:P43"/>
    <mergeCell ref="T37:U37"/>
    <mergeCell ref="C39:W39"/>
    <mergeCell ref="E40:M40"/>
    <mergeCell ref="N40:P40"/>
    <mergeCell ref="Q40:S40"/>
    <mergeCell ref="D37:G37"/>
    <mergeCell ref="H37:J37"/>
    <mergeCell ref="K37:L37"/>
    <mergeCell ref="M37:P37"/>
    <mergeCell ref="Q37:S37"/>
    <mergeCell ref="X34:X36"/>
    <mergeCell ref="B2:F2"/>
    <mergeCell ref="G2:S2"/>
    <mergeCell ref="X2:Y2"/>
    <mergeCell ref="A6:Z6"/>
    <mergeCell ref="A5:Z5"/>
    <mergeCell ref="A4:Z4"/>
    <mergeCell ref="A3:Z3"/>
    <mergeCell ref="H36:J36"/>
    <mergeCell ref="K36:L36"/>
    <mergeCell ref="M36:P36"/>
    <mergeCell ref="Q36:S36"/>
    <mergeCell ref="T36:U36"/>
    <mergeCell ref="C19:C21"/>
    <mergeCell ref="C18:E18"/>
    <mergeCell ref="O29:V29"/>
    <mergeCell ref="O30:V30"/>
    <mergeCell ref="O31:V31"/>
    <mergeCell ref="O32:V32"/>
    <mergeCell ref="W34:W36"/>
    <mergeCell ref="R66:S66"/>
    <mergeCell ref="R60:Y60"/>
    <mergeCell ref="B15:D15"/>
    <mergeCell ref="B17:D17"/>
    <mergeCell ref="B13:D13"/>
    <mergeCell ref="F13:W13"/>
    <mergeCell ref="B14:D14"/>
    <mergeCell ref="B16:D16"/>
    <mergeCell ref="D19:K19"/>
    <mergeCell ref="L19:S19"/>
    <mergeCell ref="T19:Y19"/>
    <mergeCell ref="X20:X21"/>
    <mergeCell ref="Y20:Y21"/>
    <mergeCell ref="C34:C36"/>
    <mergeCell ref="D34:L34"/>
    <mergeCell ref="M34:U34"/>
    <mergeCell ref="V34:V35"/>
    <mergeCell ref="D35:G35"/>
    <mergeCell ref="H35:J35"/>
    <mergeCell ref="K35:L35"/>
    <mergeCell ref="M35:P35"/>
    <mergeCell ref="Q35:S35"/>
    <mergeCell ref="T35:U35"/>
    <mergeCell ref="D36:G36"/>
    <mergeCell ref="AB8:AD10"/>
    <mergeCell ref="E14:T14"/>
    <mergeCell ref="E15:T15"/>
    <mergeCell ref="E16:T16"/>
    <mergeCell ref="E17:L17"/>
    <mergeCell ref="U8:V8"/>
    <mergeCell ref="T11:U11"/>
    <mergeCell ref="D11:G11"/>
    <mergeCell ref="D12:G12"/>
    <mergeCell ref="W8:Y8"/>
    <mergeCell ref="A10:Z10"/>
    <mergeCell ref="T12:U12"/>
    <mergeCell ref="D8:J8"/>
    <mergeCell ref="V63:W63"/>
    <mergeCell ref="X63:Y63"/>
    <mergeCell ref="C55:H55"/>
    <mergeCell ref="I57:M57"/>
    <mergeCell ref="U57:Y57"/>
    <mergeCell ref="B59:P59"/>
    <mergeCell ref="E49:M49"/>
    <mergeCell ref="N49:P49"/>
    <mergeCell ref="Q49:S49"/>
    <mergeCell ref="F60:I61"/>
    <mergeCell ref="B60:D61"/>
    <mergeCell ref="K60:N61"/>
    <mergeCell ref="I55:K55"/>
    <mergeCell ref="B57:F57"/>
    <mergeCell ref="G63:I63"/>
    <mergeCell ref="E52:M52"/>
    <mergeCell ref="N52:P52"/>
    <mergeCell ref="Q52:S52"/>
    <mergeCell ref="R70:Y70"/>
    <mergeCell ref="G62:I62"/>
    <mergeCell ref="G64:I64"/>
    <mergeCell ref="G65:I65"/>
    <mergeCell ref="G66:I66"/>
    <mergeCell ref="G67:I67"/>
    <mergeCell ref="L62:N62"/>
    <mergeCell ref="L63:N63"/>
    <mergeCell ref="L64:N64"/>
    <mergeCell ref="L65:N65"/>
    <mergeCell ref="T66:U66"/>
    <mergeCell ref="V66:W66"/>
    <mergeCell ref="X66:Y66"/>
    <mergeCell ref="R64:S64"/>
    <mergeCell ref="T64:U64"/>
    <mergeCell ref="V64:W64"/>
    <mergeCell ref="X64:Y64"/>
    <mergeCell ref="R65:S65"/>
    <mergeCell ref="T65:U65"/>
    <mergeCell ref="V65:W65"/>
    <mergeCell ref="X65:Y65"/>
    <mergeCell ref="R62:Y62"/>
    <mergeCell ref="R63:S63"/>
    <mergeCell ref="T63:U63"/>
  </mergeCells>
  <pageMargins left="0.28000000000000003" right="0.28000000000000003" top="0.32" bottom="0.32" header="0.28999999999999998" footer="0.28999999999999998"/>
  <pageSetup paperSize="9" scale="66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54"/>
  <sheetViews>
    <sheetView view="pageBreakPreview" topLeftCell="E2" zoomScale="70" zoomScaleNormal="70" zoomScaleSheetLayoutView="70" workbookViewId="0">
      <selection activeCell="S6" sqref="S6"/>
    </sheetView>
  </sheetViews>
  <sheetFormatPr defaultRowHeight="15"/>
  <cols>
    <col min="1" max="1" width="3.7109375" bestFit="1" customWidth="1"/>
    <col min="2" max="2" width="7.140625" style="33" customWidth="1"/>
    <col min="3" max="3" width="10.28515625" style="33" customWidth="1"/>
    <col min="4" max="4" width="33.85546875" style="33" customWidth="1"/>
    <col min="5" max="5" width="18.140625" style="33" bestFit="1" customWidth="1"/>
    <col min="6" max="6" width="20.28515625" bestFit="1" customWidth="1"/>
    <col min="7" max="7" width="15.28515625" bestFit="1" customWidth="1"/>
    <col min="8" max="8" width="20" customWidth="1"/>
    <col min="9" max="9" width="8" customWidth="1"/>
    <col min="10" max="10" width="7.5703125" customWidth="1"/>
    <col min="11" max="11" width="8" customWidth="1"/>
    <col min="12" max="12" width="7.5703125" customWidth="1"/>
    <col min="13" max="13" width="13.5703125" customWidth="1"/>
    <col min="14" max="14" width="56.5703125" style="32" bestFit="1" customWidth="1"/>
    <col min="15" max="15" width="17.42578125" bestFit="1" customWidth="1"/>
    <col min="16" max="16" width="8.5703125" bestFit="1" customWidth="1"/>
    <col min="17" max="17" width="8.5703125" customWidth="1"/>
    <col min="18" max="18" width="8.28515625" bestFit="1" customWidth="1"/>
    <col min="19" max="19" width="8.28515625" customWidth="1"/>
    <col min="20" max="20" width="17.42578125" bestFit="1" customWidth="1"/>
    <col min="21" max="21" width="8.5703125" bestFit="1" customWidth="1"/>
    <col min="22" max="22" width="8.5703125" customWidth="1"/>
    <col min="23" max="23" width="8.28515625" bestFit="1" customWidth="1"/>
  </cols>
  <sheetData>
    <row r="1" spans="1:23" hidden="1">
      <c r="A1">
        <v>1</v>
      </c>
      <c r="B1" s="33">
        <v>2</v>
      </c>
      <c r="C1" s="33">
        <v>3</v>
      </c>
      <c r="F1">
        <v>8</v>
      </c>
      <c r="G1">
        <v>9</v>
      </c>
      <c r="H1">
        <v>11</v>
      </c>
      <c r="K1">
        <v>15</v>
      </c>
      <c r="L1">
        <v>16</v>
      </c>
      <c r="M1">
        <v>17</v>
      </c>
      <c r="O1">
        <v>18</v>
      </c>
      <c r="P1">
        <v>20</v>
      </c>
      <c r="R1">
        <v>21</v>
      </c>
      <c r="T1">
        <v>22</v>
      </c>
      <c r="U1">
        <v>24</v>
      </c>
    </row>
    <row r="2" spans="1:23" ht="18.75">
      <c r="A2" s="308" t="str">
        <f>title!B2</f>
        <v>PM SHRI SCHOOL JAWAHAR NAVODAYA VIDYALAYA, RAJKOT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234"/>
    </row>
    <row r="3" spans="1:23" ht="18.7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234"/>
    </row>
    <row r="4" spans="1:23" ht="18" customHeight="1">
      <c r="A4" s="1"/>
      <c r="B4" s="309" t="s">
        <v>98</v>
      </c>
      <c r="C4" s="309"/>
      <c r="D4" s="309"/>
      <c r="E4" s="309"/>
      <c r="F4" s="309"/>
      <c r="G4" s="309"/>
      <c r="H4" s="309"/>
      <c r="I4" s="312" t="s">
        <v>97</v>
      </c>
      <c r="J4" s="312"/>
      <c r="K4" s="312"/>
      <c r="L4" s="312"/>
      <c r="M4" s="310" t="s">
        <v>51</v>
      </c>
      <c r="N4" s="311" t="s">
        <v>242</v>
      </c>
      <c r="O4" s="307" t="s">
        <v>101</v>
      </c>
      <c r="P4" s="307"/>
      <c r="Q4" s="307"/>
      <c r="R4" s="307"/>
      <c r="S4" s="144"/>
      <c r="T4" s="307" t="s">
        <v>102</v>
      </c>
      <c r="U4" s="307"/>
      <c r="V4" s="307"/>
      <c r="W4" s="307"/>
    </row>
    <row r="5" spans="1:23" ht="18" customHeight="1">
      <c r="A5" s="1"/>
      <c r="B5" s="145"/>
      <c r="C5" s="145"/>
      <c r="D5" s="145"/>
      <c r="E5" s="145"/>
      <c r="F5" s="145"/>
      <c r="G5" s="145"/>
      <c r="H5" s="145"/>
      <c r="I5" s="313" t="s">
        <v>239</v>
      </c>
      <c r="J5" s="313"/>
      <c r="K5" s="313" t="s">
        <v>240</v>
      </c>
      <c r="L5" s="313"/>
      <c r="M5" s="310"/>
      <c r="N5" s="311"/>
      <c r="O5" s="265"/>
      <c r="P5" s="265"/>
      <c r="Q5" s="265"/>
      <c r="R5" s="265"/>
      <c r="S5" s="265"/>
      <c r="T5" s="265"/>
      <c r="U5" s="265"/>
      <c r="V5" s="265"/>
      <c r="W5" s="265"/>
    </row>
    <row r="6" spans="1:23" ht="62.25" customHeight="1">
      <c r="A6" s="65" t="s">
        <v>2</v>
      </c>
      <c r="B6" s="65" t="s">
        <v>92</v>
      </c>
      <c r="C6" s="65" t="s">
        <v>148</v>
      </c>
      <c r="D6" s="65" t="s">
        <v>3</v>
      </c>
      <c r="E6" s="65" t="s">
        <v>1</v>
      </c>
      <c r="F6" s="65" t="s">
        <v>0</v>
      </c>
      <c r="G6" s="65" t="s">
        <v>96</v>
      </c>
      <c r="H6" s="65" t="s">
        <v>4</v>
      </c>
      <c r="I6" s="310" t="s">
        <v>5</v>
      </c>
      <c r="J6" s="310" t="s">
        <v>6</v>
      </c>
      <c r="K6" s="310" t="s">
        <v>5</v>
      </c>
      <c r="L6" s="310" t="s">
        <v>6</v>
      </c>
      <c r="M6" s="310"/>
      <c r="N6" s="311"/>
      <c r="O6" s="65" t="s">
        <v>93</v>
      </c>
      <c r="P6" s="65" t="s">
        <v>50</v>
      </c>
      <c r="Q6" s="65" t="s">
        <v>246</v>
      </c>
      <c r="R6" s="65" t="s">
        <v>94</v>
      </c>
      <c r="S6" s="65" t="s">
        <v>286</v>
      </c>
      <c r="T6" s="65" t="s">
        <v>93</v>
      </c>
      <c r="U6" s="65" t="s">
        <v>50</v>
      </c>
      <c r="V6" s="65" t="s">
        <v>246</v>
      </c>
      <c r="W6" s="65" t="s">
        <v>94</v>
      </c>
    </row>
    <row r="7" spans="1:23">
      <c r="A7" s="65"/>
      <c r="B7" s="65"/>
      <c r="C7" s="65"/>
      <c r="D7" s="65"/>
      <c r="E7" s="65"/>
      <c r="F7" s="65"/>
      <c r="G7" s="65"/>
      <c r="H7" s="65" t="s">
        <v>149</v>
      </c>
      <c r="I7" s="310"/>
      <c r="J7" s="310"/>
      <c r="K7" s="310"/>
      <c r="L7" s="310"/>
      <c r="M7" s="65"/>
      <c r="N7" s="235"/>
      <c r="O7" s="65"/>
      <c r="P7" s="65"/>
      <c r="Q7" s="65"/>
      <c r="R7" s="65"/>
      <c r="S7" s="65"/>
      <c r="T7" s="65"/>
      <c r="U7" s="69"/>
      <c r="V7" s="69"/>
      <c r="W7" s="69"/>
    </row>
    <row r="8" spans="1:23" s="239" customFormat="1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  <c r="P8" s="65">
        <v>16</v>
      </c>
      <c r="Q8" s="65">
        <v>17</v>
      </c>
      <c r="R8" s="65">
        <v>18</v>
      </c>
      <c r="S8" s="65">
        <v>19</v>
      </c>
      <c r="T8" s="65">
        <v>20</v>
      </c>
      <c r="U8" s="65">
        <v>21</v>
      </c>
      <c r="V8" s="65">
        <v>22</v>
      </c>
      <c r="W8" s="65">
        <v>23</v>
      </c>
    </row>
    <row r="9" spans="1:23" ht="18" customHeight="1">
      <c r="A9" s="1">
        <v>1</v>
      </c>
      <c r="B9" s="66">
        <v>1101</v>
      </c>
      <c r="C9" s="66"/>
      <c r="D9" s="247" t="s">
        <v>287</v>
      </c>
      <c r="E9" s="1" t="s">
        <v>287</v>
      </c>
      <c r="F9" s="1" t="s">
        <v>287</v>
      </c>
      <c r="G9" s="67" t="s">
        <v>288</v>
      </c>
      <c r="H9" s="1"/>
      <c r="I9" s="222">
        <v>87</v>
      </c>
      <c r="J9" s="222">
        <v>87</v>
      </c>
      <c r="K9" s="222">
        <v>80</v>
      </c>
      <c r="L9" s="222">
        <v>80</v>
      </c>
      <c r="M9" s="66" t="s">
        <v>273</v>
      </c>
      <c r="N9" s="237" t="s">
        <v>277</v>
      </c>
      <c r="O9" s="66" t="s">
        <v>114</v>
      </c>
      <c r="P9" s="66" t="s">
        <v>114</v>
      </c>
      <c r="Q9" s="66" t="s">
        <v>274</v>
      </c>
      <c r="R9" s="66" t="s">
        <v>114</v>
      </c>
      <c r="S9" s="66" t="s">
        <v>56</v>
      </c>
      <c r="T9" s="66" t="s">
        <v>114</v>
      </c>
      <c r="U9" s="66" t="s">
        <v>114</v>
      </c>
      <c r="V9" s="66" t="s">
        <v>274</v>
      </c>
      <c r="W9" s="66" t="s">
        <v>114</v>
      </c>
    </row>
    <row r="10" spans="1:23" ht="18" customHeight="1">
      <c r="A10" s="1">
        <v>2</v>
      </c>
      <c r="B10" s="66">
        <v>1102</v>
      </c>
      <c r="C10" s="66"/>
      <c r="D10" s="247"/>
      <c r="E10" s="1"/>
      <c r="F10" s="1"/>
      <c r="G10" s="67"/>
      <c r="H10" s="1"/>
      <c r="I10" s="222"/>
      <c r="J10" s="222"/>
      <c r="K10" s="222"/>
      <c r="L10" s="222"/>
      <c r="M10" s="66"/>
      <c r="N10" s="237"/>
      <c r="O10" s="66" t="s">
        <v>114</v>
      </c>
      <c r="P10" s="66" t="s">
        <v>114</v>
      </c>
      <c r="Q10" s="66" t="s">
        <v>274</v>
      </c>
      <c r="R10" s="66" t="s">
        <v>114</v>
      </c>
      <c r="S10" s="66" t="s">
        <v>56</v>
      </c>
      <c r="T10" s="66" t="s">
        <v>114</v>
      </c>
      <c r="U10" s="66" t="s">
        <v>114</v>
      </c>
      <c r="V10" s="66" t="s">
        <v>274</v>
      </c>
      <c r="W10" s="66" t="s">
        <v>114</v>
      </c>
    </row>
    <row r="11" spans="1:23" ht="18" customHeight="1">
      <c r="A11" s="1">
        <v>3</v>
      </c>
      <c r="B11" s="66">
        <v>1103</v>
      </c>
      <c r="C11" s="66"/>
      <c r="D11" s="248"/>
      <c r="E11" s="1"/>
      <c r="F11" s="1"/>
      <c r="G11" s="67"/>
      <c r="H11" s="1"/>
      <c r="I11" s="222"/>
      <c r="J11" s="222"/>
      <c r="K11" s="222"/>
      <c r="L11" s="222"/>
      <c r="M11" s="66"/>
      <c r="N11" s="237"/>
      <c r="O11" s="66" t="s">
        <v>114</v>
      </c>
      <c r="P11" s="66" t="s">
        <v>114</v>
      </c>
      <c r="Q11" s="66" t="s">
        <v>274</v>
      </c>
      <c r="R11" s="66" t="s">
        <v>114</v>
      </c>
      <c r="S11" s="66" t="s">
        <v>56</v>
      </c>
      <c r="T11" s="66" t="s">
        <v>114</v>
      </c>
      <c r="U11" s="66" t="s">
        <v>114</v>
      </c>
      <c r="V11" s="66" t="s">
        <v>274</v>
      </c>
      <c r="W11" s="66" t="s">
        <v>114</v>
      </c>
    </row>
    <row r="12" spans="1:23" ht="18" customHeight="1">
      <c r="A12" s="1">
        <v>4</v>
      </c>
      <c r="B12" s="66">
        <v>1104</v>
      </c>
      <c r="C12" s="66"/>
      <c r="D12" s="247"/>
      <c r="E12" s="1"/>
      <c r="F12" s="1"/>
      <c r="G12" s="67"/>
      <c r="H12" s="1"/>
      <c r="I12" s="222"/>
      <c r="J12" s="222"/>
      <c r="K12" s="222"/>
      <c r="L12" s="222"/>
      <c r="M12" s="66"/>
      <c r="N12" s="236"/>
      <c r="O12" s="66" t="s">
        <v>114</v>
      </c>
      <c r="P12" s="66" t="s">
        <v>114</v>
      </c>
      <c r="Q12" s="66" t="s">
        <v>274</v>
      </c>
      <c r="R12" s="66" t="s">
        <v>114</v>
      </c>
      <c r="S12" s="66" t="s">
        <v>56</v>
      </c>
      <c r="T12" s="66" t="s">
        <v>114</v>
      </c>
      <c r="U12" s="66" t="s">
        <v>114</v>
      </c>
      <c r="V12" s="66" t="s">
        <v>274</v>
      </c>
      <c r="W12" s="66" t="s">
        <v>114</v>
      </c>
    </row>
    <row r="13" spans="1:23" ht="18" customHeight="1">
      <c r="A13" s="1">
        <v>5</v>
      </c>
      <c r="B13" s="66">
        <v>1105</v>
      </c>
      <c r="C13" s="66"/>
      <c r="D13" s="249"/>
      <c r="E13" s="1"/>
      <c r="F13" s="1"/>
      <c r="G13" s="67"/>
      <c r="H13" s="1"/>
      <c r="I13" s="222"/>
      <c r="J13" s="222"/>
      <c r="K13" s="222"/>
      <c r="L13" s="222"/>
      <c r="M13" s="66"/>
      <c r="N13" s="237"/>
      <c r="O13" s="66" t="s">
        <v>114</v>
      </c>
      <c r="P13" s="66" t="s">
        <v>115</v>
      </c>
      <c r="Q13" s="66" t="s">
        <v>274</v>
      </c>
      <c r="R13" s="66" t="s">
        <v>114</v>
      </c>
      <c r="S13" s="66" t="s">
        <v>56</v>
      </c>
      <c r="T13" s="66" t="s">
        <v>114</v>
      </c>
      <c r="U13" s="66" t="s">
        <v>115</v>
      </c>
      <c r="V13" s="66" t="s">
        <v>274</v>
      </c>
      <c r="W13" s="66" t="s">
        <v>114</v>
      </c>
    </row>
    <row r="14" spans="1:23" ht="18" customHeight="1">
      <c r="A14" s="1">
        <v>6</v>
      </c>
      <c r="B14" s="66">
        <v>1106</v>
      </c>
      <c r="C14" s="66"/>
      <c r="D14" s="247"/>
      <c r="E14" s="1"/>
      <c r="F14" s="1"/>
      <c r="G14" s="67"/>
      <c r="H14" s="1"/>
      <c r="I14" s="222"/>
      <c r="J14" s="222"/>
      <c r="K14" s="222"/>
      <c r="L14" s="222"/>
      <c r="M14" s="66"/>
      <c r="N14" s="237"/>
      <c r="O14" s="66" t="s">
        <v>114</v>
      </c>
      <c r="P14" s="66" t="s">
        <v>115</v>
      </c>
      <c r="Q14" s="66" t="s">
        <v>274</v>
      </c>
      <c r="R14" s="66" t="s">
        <v>114</v>
      </c>
      <c r="S14" s="66" t="s">
        <v>56</v>
      </c>
      <c r="T14" s="66" t="s">
        <v>114</v>
      </c>
      <c r="U14" s="66" t="s">
        <v>115</v>
      </c>
      <c r="V14" s="66" t="s">
        <v>274</v>
      </c>
      <c r="W14" s="66" t="s">
        <v>114</v>
      </c>
    </row>
    <row r="15" spans="1:23" ht="18" customHeight="1">
      <c r="A15" s="1">
        <v>7</v>
      </c>
      <c r="B15" s="66">
        <v>1107</v>
      </c>
      <c r="C15" s="66"/>
      <c r="D15" s="247"/>
      <c r="E15" s="1"/>
      <c r="F15" s="1"/>
      <c r="G15" s="67"/>
      <c r="H15" s="1"/>
      <c r="I15" s="222"/>
      <c r="J15" s="222"/>
      <c r="K15" s="222"/>
      <c r="L15" s="222"/>
      <c r="M15" s="66"/>
      <c r="N15" s="236"/>
      <c r="O15" s="66" t="s">
        <v>114</v>
      </c>
      <c r="P15" s="66" t="s">
        <v>115</v>
      </c>
      <c r="Q15" s="66" t="s">
        <v>274</v>
      </c>
      <c r="R15" s="66" t="s">
        <v>114</v>
      </c>
      <c r="S15" s="66" t="s">
        <v>56</v>
      </c>
      <c r="T15" s="66" t="s">
        <v>114</v>
      </c>
      <c r="U15" s="66" t="s">
        <v>115</v>
      </c>
      <c r="V15" s="66" t="s">
        <v>274</v>
      </c>
      <c r="W15" s="66" t="s">
        <v>114</v>
      </c>
    </row>
    <row r="16" spans="1:23" ht="18" customHeight="1">
      <c r="A16" s="1">
        <v>8</v>
      </c>
      <c r="B16" s="66">
        <v>1108</v>
      </c>
      <c r="C16" s="66"/>
      <c r="D16" s="247"/>
      <c r="E16" s="1"/>
      <c r="F16" s="1"/>
      <c r="G16" s="67"/>
      <c r="H16" s="1"/>
      <c r="I16" s="222"/>
      <c r="J16" s="222"/>
      <c r="K16" s="222"/>
      <c r="L16" s="222"/>
      <c r="M16" s="66"/>
      <c r="N16" s="237"/>
      <c r="O16" s="66" t="s">
        <v>114</v>
      </c>
      <c r="P16" s="66" t="s">
        <v>115</v>
      </c>
      <c r="Q16" s="66" t="s">
        <v>274</v>
      </c>
      <c r="R16" s="66" t="s">
        <v>114</v>
      </c>
      <c r="S16" s="66" t="s">
        <v>56</v>
      </c>
      <c r="T16" s="66" t="s">
        <v>114</v>
      </c>
      <c r="U16" s="66" t="s">
        <v>115</v>
      </c>
      <c r="V16" s="66" t="s">
        <v>274</v>
      </c>
      <c r="W16" s="66" t="s">
        <v>114</v>
      </c>
    </row>
    <row r="17" spans="1:23" ht="18" customHeight="1">
      <c r="A17" s="1">
        <v>9</v>
      </c>
      <c r="B17" s="66">
        <v>1109</v>
      </c>
      <c r="C17" s="66"/>
      <c r="D17" s="249"/>
      <c r="E17" s="1"/>
      <c r="F17" s="1"/>
      <c r="G17" s="67"/>
      <c r="H17" s="1"/>
      <c r="I17" s="222"/>
      <c r="J17" s="222"/>
      <c r="K17" s="222"/>
      <c r="L17" s="222"/>
      <c r="M17" s="66"/>
      <c r="N17" s="237"/>
      <c r="O17" s="66" t="s">
        <v>114</v>
      </c>
      <c r="P17" s="66" t="s">
        <v>115</v>
      </c>
      <c r="Q17" s="66" t="s">
        <v>274</v>
      </c>
      <c r="R17" s="66" t="s">
        <v>114</v>
      </c>
      <c r="S17" s="66" t="s">
        <v>56</v>
      </c>
      <c r="T17" s="66" t="s">
        <v>114</v>
      </c>
      <c r="U17" s="66" t="s">
        <v>115</v>
      </c>
      <c r="V17" s="66" t="s">
        <v>274</v>
      </c>
      <c r="W17" s="66" t="s">
        <v>114</v>
      </c>
    </row>
    <row r="18" spans="1:23" ht="18" customHeight="1">
      <c r="A18" s="1">
        <v>10</v>
      </c>
      <c r="B18" s="66">
        <v>1110</v>
      </c>
      <c r="C18" s="66"/>
      <c r="D18" s="247"/>
      <c r="E18" s="1"/>
      <c r="F18" s="1"/>
      <c r="G18" s="67"/>
      <c r="H18" s="1"/>
      <c r="I18" s="222"/>
      <c r="J18" s="222"/>
      <c r="K18" s="222"/>
      <c r="L18" s="222"/>
      <c r="M18" s="66"/>
      <c r="N18" s="237"/>
      <c r="O18" s="66" t="s">
        <v>115</v>
      </c>
      <c r="P18" s="66" t="s">
        <v>114</v>
      </c>
      <c r="Q18" s="66" t="s">
        <v>274</v>
      </c>
      <c r="R18" s="66" t="s">
        <v>114</v>
      </c>
      <c r="S18" s="66" t="s">
        <v>56</v>
      </c>
      <c r="T18" s="66" t="s">
        <v>114</v>
      </c>
      <c r="U18" s="66" t="s">
        <v>114</v>
      </c>
      <c r="V18" s="66" t="s">
        <v>274</v>
      </c>
      <c r="W18" s="66" t="s">
        <v>114</v>
      </c>
    </row>
    <row r="19" spans="1:23" ht="18" customHeight="1">
      <c r="A19" s="1">
        <v>11</v>
      </c>
      <c r="B19" s="66">
        <v>1111</v>
      </c>
      <c r="C19" s="66"/>
      <c r="D19" s="247"/>
      <c r="E19" s="1"/>
      <c r="F19" s="1"/>
      <c r="G19" s="67"/>
      <c r="H19" s="1"/>
      <c r="I19" s="222"/>
      <c r="J19" s="222"/>
      <c r="K19" s="222"/>
      <c r="L19" s="222"/>
      <c r="M19" s="66"/>
      <c r="N19" s="237"/>
      <c r="O19" s="66" t="s">
        <v>114</v>
      </c>
      <c r="P19" s="66" t="s">
        <v>114</v>
      </c>
      <c r="Q19" s="66" t="s">
        <v>274</v>
      </c>
      <c r="R19" s="66" t="s">
        <v>114</v>
      </c>
      <c r="S19" s="66" t="s">
        <v>56</v>
      </c>
      <c r="T19" s="66" t="s">
        <v>114</v>
      </c>
      <c r="U19" s="66" t="s">
        <v>114</v>
      </c>
      <c r="V19" s="66" t="s">
        <v>274</v>
      </c>
      <c r="W19" s="66" t="s">
        <v>114</v>
      </c>
    </row>
    <row r="20" spans="1:23" ht="18" customHeight="1">
      <c r="A20" s="1">
        <v>12</v>
      </c>
      <c r="B20" s="66">
        <v>1112</v>
      </c>
      <c r="C20" s="66"/>
      <c r="D20" s="249"/>
      <c r="E20" s="1"/>
      <c r="F20" s="1"/>
      <c r="G20" s="67"/>
      <c r="H20" s="1"/>
      <c r="I20" s="222"/>
      <c r="J20" s="222"/>
      <c r="K20" s="222"/>
      <c r="L20" s="222"/>
      <c r="M20" s="66"/>
      <c r="N20" s="236"/>
      <c r="O20" s="66" t="s">
        <v>114</v>
      </c>
      <c r="P20" s="66" t="s">
        <v>114</v>
      </c>
      <c r="Q20" s="66" t="s">
        <v>274</v>
      </c>
      <c r="R20" s="66" t="s">
        <v>114</v>
      </c>
      <c r="S20" s="66" t="s">
        <v>56</v>
      </c>
      <c r="T20" s="66" t="s">
        <v>114</v>
      </c>
      <c r="U20" s="66" t="s">
        <v>114</v>
      </c>
      <c r="V20" s="66" t="s">
        <v>274</v>
      </c>
      <c r="W20" s="66" t="s">
        <v>114</v>
      </c>
    </row>
    <row r="21" spans="1:23" ht="18" customHeight="1">
      <c r="A21" s="1">
        <v>13</v>
      </c>
      <c r="B21" s="66">
        <v>1113</v>
      </c>
      <c r="C21" s="66"/>
      <c r="D21" s="247"/>
      <c r="E21" s="1"/>
      <c r="F21" s="1"/>
      <c r="G21" s="67"/>
      <c r="H21" s="1"/>
      <c r="I21" s="222"/>
      <c r="J21" s="222"/>
      <c r="K21" s="222"/>
      <c r="L21" s="222"/>
      <c r="M21" s="66"/>
      <c r="N21" s="237"/>
      <c r="O21" s="66" t="s">
        <v>114</v>
      </c>
      <c r="P21" s="66" t="s">
        <v>114</v>
      </c>
      <c r="Q21" s="66" t="s">
        <v>274</v>
      </c>
      <c r="R21" s="66" t="s">
        <v>114</v>
      </c>
      <c r="S21" s="66" t="s">
        <v>56</v>
      </c>
      <c r="T21" s="66" t="s">
        <v>114</v>
      </c>
      <c r="U21" s="66" t="s">
        <v>114</v>
      </c>
      <c r="V21" s="66" t="s">
        <v>274</v>
      </c>
      <c r="W21" s="66" t="s">
        <v>114</v>
      </c>
    </row>
    <row r="22" spans="1:23" ht="18" customHeight="1">
      <c r="A22" s="1">
        <v>14</v>
      </c>
      <c r="B22" s="66">
        <v>1114</v>
      </c>
      <c r="C22" s="66"/>
      <c r="D22" s="247"/>
      <c r="E22" s="1"/>
      <c r="F22" s="1"/>
      <c r="G22" s="67"/>
      <c r="H22" s="1"/>
      <c r="I22" s="222"/>
      <c r="J22" s="222"/>
      <c r="K22" s="222"/>
      <c r="L22" s="222"/>
      <c r="M22" s="66"/>
      <c r="N22" s="237"/>
      <c r="O22" s="66" t="s">
        <v>114</v>
      </c>
      <c r="P22" s="66" t="s">
        <v>114</v>
      </c>
      <c r="Q22" s="66" t="s">
        <v>274</v>
      </c>
      <c r="R22" s="66" t="s">
        <v>114</v>
      </c>
      <c r="S22" s="66" t="s">
        <v>56</v>
      </c>
      <c r="T22" s="66" t="s">
        <v>114</v>
      </c>
      <c r="U22" s="66" t="s">
        <v>114</v>
      </c>
      <c r="V22" s="66" t="s">
        <v>274</v>
      </c>
      <c r="W22" s="66" t="s">
        <v>114</v>
      </c>
    </row>
    <row r="23" spans="1:23" ht="18" customHeight="1">
      <c r="A23" s="1">
        <v>15</v>
      </c>
      <c r="B23" s="66">
        <v>1115</v>
      </c>
      <c r="C23" s="66"/>
      <c r="D23" s="249"/>
      <c r="E23" s="1"/>
      <c r="F23" s="1"/>
      <c r="G23" s="67"/>
      <c r="H23" s="1"/>
      <c r="I23" s="222"/>
      <c r="J23" s="222"/>
      <c r="K23" s="222"/>
      <c r="L23" s="222"/>
      <c r="M23" s="66"/>
      <c r="N23" s="237"/>
      <c r="O23" s="66" t="s">
        <v>114</v>
      </c>
      <c r="P23" s="66" t="s">
        <v>114</v>
      </c>
      <c r="Q23" s="66" t="s">
        <v>274</v>
      </c>
      <c r="R23" s="66" t="s">
        <v>114</v>
      </c>
      <c r="S23" s="66" t="s">
        <v>56</v>
      </c>
      <c r="T23" s="66" t="s">
        <v>114</v>
      </c>
      <c r="U23" s="66" t="s">
        <v>114</v>
      </c>
      <c r="V23" s="66" t="s">
        <v>274</v>
      </c>
      <c r="W23" s="66" t="s">
        <v>114</v>
      </c>
    </row>
    <row r="24" spans="1:23" ht="18" customHeight="1">
      <c r="A24" s="1">
        <v>16</v>
      </c>
      <c r="B24" s="66">
        <v>1116</v>
      </c>
      <c r="C24" s="66"/>
      <c r="D24" s="249"/>
      <c r="E24" s="1"/>
      <c r="F24" s="1"/>
      <c r="G24" s="67"/>
      <c r="H24" s="1"/>
      <c r="I24" s="222"/>
      <c r="J24" s="222"/>
      <c r="K24" s="222"/>
      <c r="L24" s="222"/>
      <c r="M24" s="66"/>
      <c r="N24" s="238"/>
      <c r="O24" s="66" t="s">
        <v>115</v>
      </c>
      <c r="P24" s="66" t="s">
        <v>114</v>
      </c>
      <c r="Q24" s="66" t="s">
        <v>274</v>
      </c>
      <c r="R24" s="66" t="s">
        <v>114</v>
      </c>
      <c r="S24" s="66" t="s">
        <v>56</v>
      </c>
      <c r="T24" s="66" t="s">
        <v>114</v>
      </c>
      <c r="U24" s="66" t="s">
        <v>115</v>
      </c>
      <c r="V24" s="66" t="s">
        <v>274</v>
      </c>
      <c r="W24" s="66" t="s">
        <v>114</v>
      </c>
    </row>
    <row r="25" spans="1:23" ht="18" customHeight="1">
      <c r="A25" s="1">
        <v>17</v>
      </c>
      <c r="B25" s="66">
        <v>1117</v>
      </c>
      <c r="C25" s="66"/>
      <c r="D25" s="249"/>
      <c r="E25" s="1"/>
      <c r="F25" s="1"/>
      <c r="G25" s="67"/>
      <c r="H25" s="1"/>
      <c r="I25" s="222"/>
      <c r="J25" s="222"/>
      <c r="K25" s="222"/>
      <c r="L25" s="222"/>
      <c r="M25" s="66"/>
      <c r="N25" s="252"/>
      <c r="O25" s="66" t="s">
        <v>114</v>
      </c>
      <c r="P25" s="66" t="s">
        <v>114</v>
      </c>
      <c r="Q25" s="66" t="s">
        <v>274</v>
      </c>
      <c r="R25" s="66" t="s">
        <v>114</v>
      </c>
      <c r="S25" s="66" t="s">
        <v>56</v>
      </c>
      <c r="T25" s="66" t="s">
        <v>114</v>
      </c>
      <c r="U25" s="66" t="s">
        <v>114</v>
      </c>
      <c r="V25" s="66" t="s">
        <v>274</v>
      </c>
      <c r="W25" s="66" t="s">
        <v>114</v>
      </c>
    </row>
    <row r="26" spans="1:23" ht="18" customHeight="1">
      <c r="A26" s="1">
        <v>18</v>
      </c>
      <c r="B26" s="66">
        <v>1118</v>
      </c>
      <c r="C26" s="66"/>
      <c r="D26" s="249"/>
      <c r="E26" s="1"/>
      <c r="F26" s="1"/>
      <c r="G26" s="67"/>
      <c r="H26" s="1"/>
      <c r="I26" s="222"/>
      <c r="J26" s="222"/>
      <c r="K26" s="222"/>
      <c r="L26" s="222"/>
      <c r="M26" s="66"/>
      <c r="N26" s="252"/>
      <c r="O26" s="66" t="s">
        <v>114</v>
      </c>
      <c r="P26" s="66" t="s">
        <v>114</v>
      </c>
      <c r="Q26" s="66" t="s">
        <v>274</v>
      </c>
      <c r="R26" s="66" t="s">
        <v>114</v>
      </c>
      <c r="S26" s="66" t="s">
        <v>56</v>
      </c>
      <c r="T26" s="66" t="s">
        <v>114</v>
      </c>
      <c r="U26" s="66" t="s">
        <v>114</v>
      </c>
      <c r="V26" s="66" t="s">
        <v>274</v>
      </c>
      <c r="W26" s="66" t="s">
        <v>114</v>
      </c>
    </row>
    <row r="27" spans="1:23" ht="18" customHeight="1">
      <c r="A27" s="1">
        <v>19</v>
      </c>
      <c r="B27" s="66">
        <v>1119</v>
      </c>
      <c r="C27" s="66"/>
      <c r="D27" s="249"/>
      <c r="E27" s="1"/>
      <c r="F27" s="1"/>
      <c r="G27" s="67"/>
      <c r="H27" s="1"/>
      <c r="I27" s="222"/>
      <c r="J27" s="222"/>
      <c r="K27" s="222"/>
      <c r="L27" s="222"/>
      <c r="M27" s="66"/>
      <c r="N27" s="238"/>
      <c r="O27" s="66" t="s">
        <v>114</v>
      </c>
      <c r="P27" s="66" t="s">
        <v>115</v>
      </c>
      <c r="Q27" s="66" t="s">
        <v>274</v>
      </c>
      <c r="R27" s="66" t="s">
        <v>114</v>
      </c>
      <c r="S27" s="66" t="s">
        <v>56</v>
      </c>
      <c r="T27" s="66" t="s">
        <v>114</v>
      </c>
      <c r="U27" s="66" t="s">
        <v>115</v>
      </c>
      <c r="V27" s="66" t="s">
        <v>274</v>
      </c>
      <c r="W27" s="66" t="s">
        <v>114</v>
      </c>
    </row>
    <row r="28" spans="1:23" ht="18" customHeight="1">
      <c r="A28" s="1">
        <v>20</v>
      </c>
      <c r="B28" s="66">
        <v>1120</v>
      </c>
      <c r="C28" s="66"/>
      <c r="D28" s="249"/>
      <c r="E28" s="1"/>
      <c r="F28" s="1"/>
      <c r="G28" s="67"/>
      <c r="H28" s="1"/>
      <c r="I28" s="222"/>
      <c r="J28" s="222"/>
      <c r="K28" s="222"/>
      <c r="L28" s="222"/>
      <c r="M28" s="66"/>
      <c r="N28" s="238"/>
      <c r="O28" s="66" t="s">
        <v>114</v>
      </c>
      <c r="P28" s="66" t="s">
        <v>114</v>
      </c>
      <c r="Q28" s="66" t="s">
        <v>274</v>
      </c>
      <c r="R28" s="66" t="s">
        <v>114</v>
      </c>
      <c r="S28" s="66" t="s">
        <v>56</v>
      </c>
      <c r="T28" s="66" t="s">
        <v>114</v>
      </c>
      <c r="U28" s="66" t="s">
        <v>114</v>
      </c>
      <c r="V28" s="66" t="s">
        <v>274</v>
      </c>
      <c r="W28" s="66" t="s">
        <v>114</v>
      </c>
    </row>
    <row r="29" spans="1:23" ht="18" customHeight="1">
      <c r="A29" s="1">
        <v>21</v>
      </c>
      <c r="B29" s="66">
        <v>1121</v>
      </c>
      <c r="C29" s="66"/>
      <c r="D29" s="249"/>
      <c r="E29" s="1"/>
      <c r="F29" s="1"/>
      <c r="G29" s="67"/>
      <c r="H29" s="1"/>
      <c r="I29" s="222"/>
      <c r="J29" s="222"/>
      <c r="K29" s="222"/>
      <c r="L29" s="222"/>
      <c r="M29" s="66"/>
      <c r="N29" s="237"/>
      <c r="O29" s="66" t="s">
        <v>114</v>
      </c>
      <c r="P29" s="66" t="s">
        <v>114</v>
      </c>
      <c r="Q29" s="66" t="s">
        <v>274</v>
      </c>
      <c r="R29" s="66" t="s">
        <v>114</v>
      </c>
      <c r="S29" s="66" t="s">
        <v>56</v>
      </c>
      <c r="T29" s="66" t="s">
        <v>114</v>
      </c>
      <c r="U29" s="66" t="s">
        <v>114</v>
      </c>
      <c r="V29" s="66" t="s">
        <v>274</v>
      </c>
      <c r="W29" s="66" t="s">
        <v>114</v>
      </c>
    </row>
    <row r="30" spans="1:23" ht="18" customHeight="1">
      <c r="A30" s="1">
        <v>22</v>
      </c>
      <c r="B30" s="66">
        <v>1122</v>
      </c>
      <c r="C30" s="66"/>
      <c r="D30" s="249"/>
      <c r="E30" s="1"/>
      <c r="F30" s="1"/>
      <c r="G30" s="67"/>
      <c r="H30" s="1"/>
      <c r="I30" s="222"/>
      <c r="J30" s="222"/>
      <c r="K30" s="222"/>
      <c r="L30" s="222"/>
      <c r="M30" s="66"/>
      <c r="N30" s="237"/>
      <c r="O30" s="66" t="s">
        <v>114</v>
      </c>
      <c r="P30" s="66" t="s">
        <v>114</v>
      </c>
      <c r="Q30" s="66" t="s">
        <v>274</v>
      </c>
      <c r="R30" s="66" t="s">
        <v>114</v>
      </c>
      <c r="S30" s="66" t="s">
        <v>56</v>
      </c>
      <c r="T30" s="66" t="s">
        <v>114</v>
      </c>
      <c r="U30" s="66" t="s">
        <v>114</v>
      </c>
      <c r="V30" s="66" t="s">
        <v>274</v>
      </c>
      <c r="W30" s="66" t="s">
        <v>114</v>
      </c>
    </row>
    <row r="31" spans="1:23" ht="18" customHeight="1">
      <c r="A31" s="1">
        <v>23</v>
      </c>
      <c r="B31" s="66">
        <v>1123</v>
      </c>
      <c r="C31" s="66"/>
      <c r="D31" s="249"/>
      <c r="E31" s="1"/>
      <c r="F31" s="1"/>
      <c r="G31" s="67"/>
      <c r="H31" s="1"/>
      <c r="I31" s="222"/>
      <c r="J31" s="222"/>
      <c r="K31" s="222"/>
      <c r="L31" s="222"/>
      <c r="M31" s="66"/>
      <c r="N31" s="237"/>
      <c r="O31" s="66" t="s">
        <v>114</v>
      </c>
      <c r="P31" s="66" t="s">
        <v>114</v>
      </c>
      <c r="Q31" s="66" t="s">
        <v>274</v>
      </c>
      <c r="R31" s="66" t="s">
        <v>114</v>
      </c>
      <c r="S31" s="66" t="s">
        <v>56</v>
      </c>
      <c r="T31" s="66" t="s">
        <v>114</v>
      </c>
      <c r="U31" s="66" t="s">
        <v>114</v>
      </c>
      <c r="V31" s="66" t="s">
        <v>274</v>
      </c>
      <c r="W31" s="66" t="s">
        <v>114</v>
      </c>
    </row>
    <row r="32" spans="1:23" ht="18" customHeight="1">
      <c r="A32" s="1">
        <v>24</v>
      </c>
      <c r="B32" s="66">
        <v>1124</v>
      </c>
      <c r="C32" s="66"/>
      <c r="D32" s="249"/>
      <c r="E32" s="1"/>
      <c r="F32" s="1"/>
      <c r="G32" s="67"/>
      <c r="H32" s="1"/>
      <c r="I32" s="222"/>
      <c r="J32" s="222"/>
      <c r="K32" s="222"/>
      <c r="L32" s="222"/>
      <c r="M32" s="66"/>
      <c r="N32" s="238"/>
      <c r="O32" s="66" t="s">
        <v>114</v>
      </c>
      <c r="P32" s="66" t="s">
        <v>115</v>
      </c>
      <c r="Q32" s="66" t="s">
        <v>274</v>
      </c>
      <c r="R32" s="66" t="s">
        <v>114</v>
      </c>
      <c r="S32" s="66" t="s">
        <v>56</v>
      </c>
      <c r="T32" s="66" t="s">
        <v>114</v>
      </c>
      <c r="U32" s="66" t="s">
        <v>115</v>
      </c>
      <c r="V32" s="66" t="s">
        <v>274</v>
      </c>
      <c r="W32" s="66" t="s">
        <v>114</v>
      </c>
    </row>
    <row r="33" spans="1:23" ht="18" customHeight="1">
      <c r="A33" s="1">
        <v>25</v>
      </c>
      <c r="B33" s="66">
        <v>1125</v>
      </c>
      <c r="C33" s="66"/>
      <c r="D33" s="249"/>
      <c r="E33" s="1"/>
      <c r="F33" s="1"/>
      <c r="G33" s="67"/>
      <c r="H33" s="1"/>
      <c r="I33" s="222"/>
      <c r="J33" s="222"/>
      <c r="K33" s="222"/>
      <c r="L33" s="222"/>
      <c r="M33" s="66"/>
      <c r="N33" s="238"/>
      <c r="O33" s="66" t="s">
        <v>114</v>
      </c>
      <c r="P33" s="66" t="s">
        <v>114</v>
      </c>
      <c r="Q33" s="66" t="s">
        <v>274</v>
      </c>
      <c r="R33" s="66" t="s">
        <v>114</v>
      </c>
      <c r="S33" s="66" t="s">
        <v>56</v>
      </c>
      <c r="T33" s="66" t="s">
        <v>114</v>
      </c>
      <c r="U33" s="66" t="s">
        <v>114</v>
      </c>
      <c r="V33" s="66" t="s">
        <v>274</v>
      </c>
      <c r="W33" s="66" t="s">
        <v>114</v>
      </c>
    </row>
    <row r="34" spans="1:23" ht="18" customHeight="1">
      <c r="A34" s="1">
        <v>26</v>
      </c>
      <c r="B34" s="66">
        <v>1126</v>
      </c>
      <c r="C34" s="66"/>
      <c r="D34" s="249"/>
      <c r="E34" s="1"/>
      <c r="F34" s="1"/>
      <c r="G34" s="67"/>
      <c r="H34" s="1"/>
      <c r="I34" s="222"/>
      <c r="J34" s="222"/>
      <c r="K34" s="222"/>
      <c r="L34" s="222"/>
      <c r="M34" s="66"/>
      <c r="N34" s="252"/>
      <c r="O34" s="66" t="s">
        <v>114</v>
      </c>
      <c r="P34" s="66" t="s">
        <v>114</v>
      </c>
      <c r="Q34" s="66" t="s">
        <v>274</v>
      </c>
      <c r="R34" s="66" t="s">
        <v>114</v>
      </c>
      <c r="S34" s="66" t="s">
        <v>56</v>
      </c>
      <c r="T34" s="66" t="s">
        <v>114</v>
      </c>
      <c r="U34" s="66" t="s">
        <v>114</v>
      </c>
      <c r="V34" s="66" t="s">
        <v>274</v>
      </c>
      <c r="W34" s="66" t="s">
        <v>114</v>
      </c>
    </row>
    <row r="35" spans="1:23" ht="18" customHeight="1">
      <c r="A35" s="1">
        <v>27</v>
      </c>
      <c r="B35" s="66">
        <v>1127</v>
      </c>
      <c r="C35" s="66"/>
      <c r="D35" s="247"/>
      <c r="E35" s="1"/>
      <c r="F35" s="1"/>
      <c r="G35" s="67"/>
      <c r="H35" s="1"/>
      <c r="I35" s="222"/>
      <c r="J35" s="222"/>
      <c r="K35" s="222"/>
      <c r="L35" s="222"/>
      <c r="M35" s="66"/>
      <c r="N35" s="238"/>
      <c r="O35" s="66" t="s">
        <v>114</v>
      </c>
      <c r="P35" s="66" t="s">
        <v>114</v>
      </c>
      <c r="Q35" s="66" t="s">
        <v>274</v>
      </c>
      <c r="R35" s="66" t="s">
        <v>114</v>
      </c>
      <c r="S35" s="66" t="s">
        <v>56</v>
      </c>
      <c r="T35" s="66" t="s">
        <v>114</v>
      </c>
      <c r="U35" s="66" t="s">
        <v>114</v>
      </c>
      <c r="V35" s="66" t="s">
        <v>274</v>
      </c>
      <c r="W35" s="66" t="s">
        <v>114</v>
      </c>
    </row>
    <row r="36" spans="1:23" ht="18" customHeight="1">
      <c r="A36" s="1">
        <v>28</v>
      </c>
      <c r="B36" s="66">
        <v>1128</v>
      </c>
      <c r="C36" s="66"/>
      <c r="D36" s="247"/>
      <c r="E36" s="1"/>
      <c r="F36" s="1"/>
      <c r="G36" s="67"/>
      <c r="H36" s="1"/>
      <c r="I36" s="222"/>
      <c r="J36" s="222"/>
      <c r="K36" s="222"/>
      <c r="L36" s="222"/>
      <c r="M36" s="66"/>
      <c r="N36" s="252"/>
      <c r="O36" s="66" t="s">
        <v>114</v>
      </c>
      <c r="P36" s="66" t="s">
        <v>114</v>
      </c>
      <c r="Q36" s="66" t="s">
        <v>274</v>
      </c>
      <c r="R36" s="66" t="s">
        <v>114</v>
      </c>
      <c r="S36" s="66" t="s">
        <v>56</v>
      </c>
      <c r="T36" s="66" t="s">
        <v>114</v>
      </c>
      <c r="U36" s="66" t="s">
        <v>114</v>
      </c>
      <c r="V36" s="66" t="s">
        <v>274</v>
      </c>
      <c r="W36" s="66" t="s">
        <v>114</v>
      </c>
    </row>
    <row r="37" spans="1:23" ht="18" customHeight="1">
      <c r="A37" s="1">
        <v>29</v>
      </c>
      <c r="B37" s="66"/>
      <c r="C37" s="66"/>
      <c r="D37" s="243"/>
      <c r="E37" s="1"/>
      <c r="F37" s="1"/>
      <c r="G37" s="67"/>
      <c r="H37" s="1"/>
      <c r="I37" s="222"/>
      <c r="J37" s="222"/>
      <c r="K37" s="222"/>
      <c r="L37" s="222"/>
      <c r="M37" s="66"/>
      <c r="N37" s="237"/>
      <c r="O37" s="66"/>
      <c r="P37" s="66"/>
      <c r="Q37" s="66"/>
      <c r="R37" s="66"/>
      <c r="S37" s="66"/>
      <c r="T37" s="66"/>
      <c r="U37" s="66"/>
      <c r="V37" s="66"/>
      <c r="W37" s="66"/>
    </row>
    <row r="38" spans="1:23" ht="18" customHeight="1">
      <c r="A38" s="1">
        <v>30</v>
      </c>
      <c r="B38" s="66"/>
      <c r="C38" s="66"/>
      <c r="D38" s="243"/>
      <c r="E38" s="1"/>
      <c r="F38" s="1"/>
      <c r="G38" s="67"/>
      <c r="H38" s="1"/>
      <c r="I38" s="222"/>
      <c r="J38" s="222"/>
      <c r="K38" s="222"/>
      <c r="L38" s="222"/>
      <c r="M38" s="66"/>
      <c r="N38" s="238"/>
      <c r="O38" s="66"/>
      <c r="P38" s="66"/>
      <c r="Q38" s="66"/>
      <c r="R38" s="66"/>
      <c r="S38" s="66"/>
      <c r="T38" s="66"/>
      <c r="U38" s="66"/>
      <c r="V38" s="66"/>
      <c r="W38" s="66"/>
    </row>
    <row r="39" spans="1:23" ht="18" customHeight="1">
      <c r="A39" s="1">
        <v>31</v>
      </c>
      <c r="B39" s="66"/>
      <c r="C39" s="66"/>
      <c r="D39" s="243"/>
      <c r="E39" s="1"/>
      <c r="F39" s="1"/>
      <c r="G39" s="67"/>
      <c r="H39" s="1"/>
      <c r="I39" s="222"/>
      <c r="J39" s="222"/>
      <c r="K39" s="222"/>
      <c r="L39" s="222"/>
      <c r="M39" s="66"/>
      <c r="N39" s="238"/>
      <c r="O39" s="66"/>
      <c r="P39" s="66"/>
      <c r="Q39" s="66"/>
      <c r="R39" s="66"/>
      <c r="S39" s="66"/>
      <c r="T39" s="66"/>
      <c r="U39" s="66"/>
      <c r="V39" s="66"/>
      <c r="W39" s="66"/>
    </row>
    <row r="40" spans="1:23" ht="18" customHeight="1">
      <c r="A40" s="1">
        <v>32</v>
      </c>
      <c r="B40" s="66"/>
      <c r="C40" s="66"/>
      <c r="D40" s="243"/>
      <c r="E40" s="1"/>
      <c r="F40" s="1"/>
      <c r="G40" s="67"/>
      <c r="H40" s="1"/>
      <c r="I40" s="222"/>
      <c r="J40" s="222"/>
      <c r="K40" s="222"/>
      <c r="L40" s="222"/>
      <c r="M40" s="66"/>
      <c r="N40" s="238"/>
      <c r="O40" s="66"/>
      <c r="P40" s="66"/>
      <c r="Q40" s="66"/>
      <c r="R40" s="66"/>
      <c r="S40" s="66"/>
      <c r="T40" s="66"/>
      <c r="U40" s="66"/>
      <c r="V40" s="66"/>
      <c r="W40" s="66"/>
    </row>
    <row r="41" spans="1:23" ht="18" customHeight="1">
      <c r="A41" s="1">
        <v>33</v>
      </c>
      <c r="B41" s="66"/>
      <c r="C41" s="66"/>
      <c r="D41" s="243"/>
      <c r="E41" s="1"/>
      <c r="F41" s="1"/>
      <c r="G41" s="67"/>
      <c r="H41" s="1"/>
      <c r="I41" s="222"/>
      <c r="J41" s="222"/>
      <c r="K41" s="222"/>
      <c r="L41" s="222"/>
      <c r="M41" s="66"/>
      <c r="N41" s="237"/>
      <c r="O41" s="66"/>
      <c r="P41" s="66"/>
      <c r="Q41" s="66"/>
      <c r="R41" s="66"/>
      <c r="S41" s="66"/>
      <c r="T41" s="66"/>
      <c r="U41" s="66"/>
      <c r="V41" s="66"/>
      <c r="W41" s="66"/>
    </row>
    <row r="42" spans="1:23" ht="18" customHeight="1">
      <c r="A42" s="1">
        <v>34</v>
      </c>
      <c r="B42" s="66"/>
      <c r="C42" s="66"/>
      <c r="D42" s="243"/>
      <c r="E42" s="1"/>
      <c r="F42" s="1"/>
      <c r="G42" s="67"/>
      <c r="H42" s="1"/>
      <c r="I42" s="222"/>
      <c r="J42" s="222"/>
      <c r="K42" s="222"/>
      <c r="L42" s="222"/>
      <c r="M42" s="66"/>
      <c r="N42" s="238"/>
      <c r="O42" s="66"/>
      <c r="P42" s="66"/>
      <c r="Q42" s="66"/>
      <c r="R42" s="66"/>
      <c r="S42" s="66"/>
      <c r="T42" s="66"/>
      <c r="U42" s="66"/>
      <c r="V42" s="66"/>
      <c r="W42" s="66"/>
    </row>
    <row r="43" spans="1:23" ht="18" customHeight="1">
      <c r="A43" s="1">
        <v>35</v>
      </c>
      <c r="B43" s="66"/>
      <c r="C43" s="66"/>
      <c r="D43" s="243"/>
      <c r="E43" s="1"/>
      <c r="F43" s="1"/>
      <c r="G43" s="67"/>
      <c r="H43" s="1"/>
      <c r="I43" s="222"/>
      <c r="J43" s="222"/>
      <c r="K43" s="222"/>
      <c r="L43" s="222"/>
      <c r="M43" s="66"/>
      <c r="N43" s="238"/>
      <c r="O43" s="66"/>
      <c r="P43" s="66"/>
      <c r="Q43" s="66"/>
      <c r="R43" s="66"/>
      <c r="S43" s="66"/>
      <c r="T43" s="66"/>
      <c r="U43" s="66"/>
      <c r="V43" s="66"/>
      <c r="W43" s="66"/>
    </row>
    <row r="44" spans="1:23" ht="18" customHeight="1">
      <c r="A44" s="1">
        <v>36</v>
      </c>
      <c r="B44" s="66"/>
      <c r="C44" s="66"/>
      <c r="D44" s="243"/>
      <c r="E44" s="1"/>
      <c r="F44" s="1"/>
      <c r="G44" s="67"/>
      <c r="H44" s="1"/>
      <c r="I44" s="222"/>
      <c r="J44" s="222"/>
      <c r="K44" s="222"/>
      <c r="L44" s="222"/>
      <c r="M44" s="66"/>
      <c r="N44" s="237"/>
      <c r="O44" s="1"/>
      <c r="P44" s="1"/>
      <c r="Q44" s="1"/>
      <c r="R44" s="1"/>
      <c r="S44" s="1"/>
      <c r="T44" s="1"/>
      <c r="U44" s="1"/>
      <c r="V44" s="1"/>
      <c r="W44" s="1"/>
    </row>
    <row r="45" spans="1:23" ht="18" customHeight="1">
      <c r="A45" s="1">
        <v>37</v>
      </c>
      <c r="B45" s="66"/>
      <c r="C45" s="66"/>
      <c r="D45" s="250"/>
      <c r="E45" s="1"/>
      <c r="F45" s="1"/>
      <c r="G45" s="67"/>
      <c r="H45" s="1"/>
      <c r="I45" s="222"/>
      <c r="J45" s="222"/>
      <c r="K45" s="222"/>
      <c r="L45" s="222"/>
      <c r="M45" s="66"/>
      <c r="N45" s="237"/>
      <c r="O45" s="1"/>
      <c r="P45" s="1"/>
      <c r="Q45" s="1"/>
      <c r="R45" s="1"/>
      <c r="S45" s="1"/>
      <c r="T45" s="1"/>
      <c r="U45" s="1"/>
      <c r="V45" s="1"/>
      <c r="W45" s="1"/>
    </row>
    <row r="46" spans="1:23" ht="18" customHeight="1">
      <c r="A46" s="1">
        <v>38</v>
      </c>
      <c r="B46" s="66"/>
      <c r="C46" s="66"/>
      <c r="D46" s="250"/>
      <c r="E46" s="1"/>
      <c r="F46" s="1"/>
      <c r="G46" s="67"/>
      <c r="H46" s="1"/>
      <c r="I46" s="222"/>
      <c r="J46" s="222"/>
      <c r="K46" s="222"/>
      <c r="L46" s="222"/>
      <c r="M46" s="66"/>
      <c r="N46" s="237"/>
      <c r="O46" s="1"/>
      <c r="P46" s="1"/>
      <c r="Q46" s="1"/>
      <c r="R46" s="1"/>
      <c r="S46" s="1"/>
      <c r="T46" s="1"/>
      <c r="U46" s="1"/>
      <c r="V46" s="1"/>
      <c r="W46" s="1"/>
    </row>
    <row r="47" spans="1:23" ht="18" customHeight="1">
      <c r="A47" s="1">
        <v>39</v>
      </c>
      <c r="B47" s="66"/>
      <c r="C47" s="66"/>
      <c r="D47" s="250"/>
      <c r="E47" s="1"/>
      <c r="F47" s="1"/>
      <c r="G47" s="67"/>
      <c r="H47" s="1"/>
      <c r="I47" s="222"/>
      <c r="J47" s="222"/>
      <c r="K47" s="222"/>
      <c r="L47" s="222"/>
      <c r="M47" s="66"/>
      <c r="N47" s="237"/>
      <c r="O47" s="1"/>
      <c r="P47" s="1"/>
      <c r="Q47" s="1"/>
      <c r="R47" s="1"/>
      <c r="S47" s="1"/>
      <c r="T47" s="1"/>
      <c r="U47" s="1"/>
      <c r="V47" s="1"/>
      <c r="W47" s="1"/>
    </row>
    <row r="48" spans="1:23" ht="18" customHeight="1">
      <c r="A48" s="1">
        <v>40</v>
      </c>
      <c r="B48" s="66"/>
      <c r="C48" s="66"/>
      <c r="D48" s="251"/>
      <c r="E48" s="1"/>
      <c r="F48" s="1"/>
      <c r="G48" s="67"/>
      <c r="H48" s="1"/>
      <c r="I48" s="222"/>
      <c r="J48" s="222"/>
      <c r="K48" s="222"/>
      <c r="L48" s="222"/>
      <c r="M48" s="66"/>
      <c r="N48" s="237"/>
      <c r="O48" s="1"/>
      <c r="P48" s="1"/>
      <c r="Q48" s="1"/>
      <c r="R48" s="1"/>
      <c r="S48" s="1"/>
      <c r="T48" s="1"/>
      <c r="U48" s="1"/>
      <c r="V48" s="1"/>
      <c r="W48" s="1"/>
    </row>
    <row r="49" spans="1:23" ht="18" customHeight="1">
      <c r="A49" s="1">
        <v>41</v>
      </c>
      <c r="B49" s="66"/>
      <c r="C49" s="66"/>
      <c r="D49" s="251"/>
      <c r="E49" s="1"/>
      <c r="F49" s="1"/>
      <c r="G49" s="67"/>
      <c r="H49" s="1"/>
      <c r="I49" s="222"/>
      <c r="J49" s="222"/>
      <c r="K49" s="222"/>
      <c r="L49" s="222"/>
      <c r="M49" s="66"/>
      <c r="N49" s="237"/>
      <c r="O49" s="1"/>
      <c r="P49" s="1"/>
      <c r="Q49" s="1"/>
      <c r="R49" s="1"/>
      <c r="S49" s="1"/>
      <c r="T49" s="1"/>
      <c r="U49" s="1"/>
      <c r="V49" s="1"/>
      <c r="W49" s="1"/>
    </row>
    <row r="50" spans="1:23" ht="18" customHeight="1">
      <c r="A50" s="1">
        <v>42</v>
      </c>
      <c r="B50" s="66"/>
      <c r="C50" s="66"/>
      <c r="D50" s="251"/>
      <c r="E50" s="1"/>
      <c r="F50" s="1"/>
      <c r="G50" s="67"/>
      <c r="H50" s="1"/>
      <c r="I50" s="222"/>
      <c r="J50" s="222"/>
      <c r="K50" s="222"/>
      <c r="L50" s="222"/>
      <c r="M50" s="66"/>
      <c r="N50" s="237"/>
      <c r="O50" s="1"/>
      <c r="P50" s="1"/>
      <c r="Q50" s="1"/>
      <c r="R50" s="1"/>
      <c r="S50" s="1"/>
      <c r="T50" s="1"/>
      <c r="U50" s="1"/>
      <c r="V50" s="1"/>
      <c r="W50" s="1"/>
    </row>
    <row r="51" spans="1:23" ht="18" customHeight="1">
      <c r="A51" s="1">
        <v>43</v>
      </c>
      <c r="B51" s="66"/>
      <c r="C51" s="66"/>
      <c r="D51" s="251"/>
      <c r="E51" s="1"/>
      <c r="F51" s="1"/>
      <c r="G51" s="67"/>
      <c r="H51" s="1"/>
      <c r="I51" s="222"/>
      <c r="J51" s="222"/>
      <c r="K51" s="222"/>
      <c r="L51" s="222"/>
      <c r="M51" s="66"/>
      <c r="N51" s="237"/>
      <c r="O51" s="1"/>
      <c r="P51" s="1"/>
      <c r="Q51" s="1"/>
      <c r="R51" s="1"/>
      <c r="S51" s="1"/>
      <c r="T51" s="1"/>
      <c r="U51" s="1"/>
      <c r="V51" s="1"/>
      <c r="W51" s="1"/>
    </row>
    <row r="52" spans="1:23" ht="18" customHeight="1">
      <c r="A52" s="1">
        <v>44</v>
      </c>
      <c r="B52" s="66"/>
      <c r="C52" s="66"/>
      <c r="D52" s="1"/>
      <c r="E52" s="1"/>
      <c r="F52" s="1"/>
      <c r="G52" s="67"/>
      <c r="H52" s="1"/>
      <c r="I52" s="222"/>
      <c r="J52" s="222"/>
      <c r="K52" s="222"/>
      <c r="L52" s="222"/>
      <c r="M52" s="66"/>
      <c r="N52" s="237"/>
      <c r="O52" s="1"/>
      <c r="P52" s="1"/>
      <c r="Q52" s="1"/>
      <c r="R52" s="1"/>
      <c r="S52" s="1"/>
      <c r="T52" s="1"/>
      <c r="U52" s="1"/>
      <c r="V52" s="1"/>
      <c r="W52" s="1"/>
    </row>
    <row r="53" spans="1:23" ht="18" customHeight="1">
      <c r="A53" s="1">
        <v>45</v>
      </c>
      <c r="B53" s="66"/>
      <c r="C53" s="66"/>
      <c r="D53" s="1"/>
      <c r="E53" s="1"/>
      <c r="F53" s="1"/>
      <c r="G53" s="67"/>
      <c r="H53" s="1"/>
      <c r="I53" s="222"/>
      <c r="J53" s="222"/>
      <c r="K53" s="222"/>
      <c r="L53" s="222"/>
      <c r="M53" s="66"/>
      <c r="N53" s="237"/>
      <c r="O53" s="1"/>
      <c r="P53" s="1"/>
      <c r="Q53" s="1"/>
      <c r="R53" s="1"/>
      <c r="S53" s="1"/>
      <c r="T53" s="1"/>
      <c r="U53" s="1"/>
      <c r="V53" s="1"/>
      <c r="W53" s="1"/>
    </row>
    <row r="54" spans="1:23">
      <c r="A54" s="1"/>
      <c r="B54" s="66"/>
      <c r="C54" s="66"/>
      <c r="D54" s="66"/>
      <c r="E54" s="1"/>
      <c r="F54" s="1"/>
      <c r="G54" s="1"/>
      <c r="H54" s="1"/>
      <c r="I54" s="1"/>
      <c r="J54" s="1"/>
      <c r="K54" s="1"/>
      <c r="L54" s="1"/>
      <c r="M54" s="1"/>
      <c r="N54" s="237"/>
      <c r="O54" s="1"/>
      <c r="P54" s="1"/>
      <c r="Q54" s="1"/>
      <c r="R54" s="1"/>
      <c r="S54" s="1"/>
      <c r="T54" s="1"/>
      <c r="U54" s="1"/>
      <c r="V54" s="1"/>
      <c r="W54" s="1"/>
    </row>
  </sheetData>
  <mergeCells count="13">
    <mergeCell ref="T4:W4"/>
    <mergeCell ref="O4:R4"/>
    <mergeCell ref="A2:M2"/>
    <mergeCell ref="B4:H4"/>
    <mergeCell ref="M4:M6"/>
    <mergeCell ref="N4:N6"/>
    <mergeCell ref="I4:L4"/>
    <mergeCell ref="I5:J5"/>
    <mergeCell ref="K5:L5"/>
    <mergeCell ref="I6:I7"/>
    <mergeCell ref="J6:J7"/>
    <mergeCell ref="K6:K7"/>
    <mergeCell ref="L6:L7"/>
  </mergeCells>
  <pageMargins left="0.4" right="0.28999999999999998" top="0.42" bottom="0.42" header="0.3" footer="0.3"/>
  <pageSetup paperSize="9" orientation="landscape" verticalDpi="300" r:id="rId1"/>
  <colBreaks count="1" manualBreakCount="1">
    <brk id="9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69"/>
  <sheetViews>
    <sheetView view="pageBreakPreview" zoomScale="70" zoomScaleNormal="85" zoomScaleSheetLayoutView="70" workbookViewId="0">
      <selection activeCell="G7" sqref="G7"/>
    </sheetView>
  </sheetViews>
  <sheetFormatPr defaultRowHeight="15.75"/>
  <cols>
    <col min="1" max="1" width="5.5703125" style="2" bestFit="1" customWidth="1"/>
    <col min="2" max="2" width="38.7109375" style="2" customWidth="1"/>
    <col min="3" max="10" width="9.7109375" style="2" customWidth="1"/>
    <col min="11" max="12" width="3.85546875" style="2" bestFit="1" customWidth="1"/>
    <col min="13" max="13" width="5.5703125" style="2" bestFit="1" customWidth="1"/>
    <col min="14" max="14" width="38.7109375" style="2" customWidth="1"/>
    <col min="15" max="22" width="9.7109375" style="2" customWidth="1"/>
    <col min="23" max="23" width="3.85546875" style="30" bestFit="1" customWidth="1"/>
    <col min="24" max="24" width="3.85546875" style="2" bestFit="1" customWidth="1"/>
    <col min="25" max="16384" width="9.140625" style="2"/>
  </cols>
  <sheetData>
    <row r="1" spans="1:31">
      <c r="A1" s="315" t="str">
        <f>title!B2</f>
        <v>PM SHRI SCHOOL JAWAHAR NAVODAYA VIDYALAYA, RAJKOT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 t="str">
        <f>title!B2</f>
        <v>PM SHRI SCHOOL JAWAHAR NAVODAYA VIDYALAYA, RAJKOT</v>
      </c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</row>
    <row r="2" spans="1:31">
      <c r="A2" s="3"/>
      <c r="B2" s="3"/>
      <c r="C2" s="3"/>
      <c r="E2" s="4" t="s">
        <v>26</v>
      </c>
      <c r="F2" s="3" t="s">
        <v>27</v>
      </c>
      <c r="G2" s="3"/>
      <c r="H2" s="178" t="s">
        <v>237</v>
      </c>
      <c r="I2" s="3" t="str">
        <f>title!B12</f>
        <v>2024-25</v>
      </c>
      <c r="J2" s="3"/>
      <c r="K2" s="3"/>
      <c r="L2" s="3"/>
      <c r="M2" s="3"/>
      <c r="N2" s="3"/>
      <c r="O2" s="3"/>
      <c r="Q2" s="4" t="s">
        <v>26</v>
      </c>
      <c r="R2" s="3" t="s">
        <v>27</v>
      </c>
      <c r="S2" s="3"/>
      <c r="T2" s="3"/>
      <c r="U2" s="3"/>
      <c r="V2" s="3"/>
      <c r="W2" s="29"/>
      <c r="X2" s="3"/>
    </row>
    <row r="3" spans="1:31" ht="38.25">
      <c r="A3" s="335" t="s">
        <v>24</v>
      </c>
      <c r="B3" s="333" t="s">
        <v>7</v>
      </c>
      <c r="C3" s="70" t="str">
        <f>title!A20</f>
        <v>ENGLISH</v>
      </c>
      <c r="D3" s="71" t="str">
        <f>title!A21</f>
        <v>HINDI</v>
      </c>
      <c r="E3" s="71" t="str">
        <f>title!A22</f>
        <v>GEOGRAPHY</v>
      </c>
      <c r="F3" s="71" t="str">
        <f>title!A23</f>
        <v>ECONOMICS</v>
      </c>
      <c r="G3" s="71" t="str">
        <f>title!A24</f>
        <v>HISTORY</v>
      </c>
      <c r="H3" s="71">
        <f>title!A25</f>
        <v>0</v>
      </c>
      <c r="I3" s="6" t="s">
        <v>13</v>
      </c>
      <c r="J3" s="5" t="s">
        <v>28</v>
      </c>
      <c r="K3" s="331" t="s">
        <v>14</v>
      </c>
      <c r="L3" s="331" t="s">
        <v>25</v>
      </c>
      <c r="M3" s="316" t="s">
        <v>24</v>
      </c>
      <c r="N3" s="317" t="s">
        <v>7</v>
      </c>
      <c r="O3" s="70" t="str">
        <f t="shared" ref="O3:T3" si="0">C3</f>
        <v>ENGLISH</v>
      </c>
      <c r="P3" s="71" t="str">
        <f t="shared" si="0"/>
        <v>HINDI</v>
      </c>
      <c r="Q3" s="71" t="str">
        <f t="shared" si="0"/>
        <v>GEOGRAPHY</v>
      </c>
      <c r="R3" s="71" t="str">
        <f t="shared" si="0"/>
        <v>ECONOMICS</v>
      </c>
      <c r="S3" s="71" t="str">
        <f t="shared" si="0"/>
        <v>HISTORY</v>
      </c>
      <c r="T3" s="71">
        <f t="shared" si="0"/>
        <v>0</v>
      </c>
      <c r="U3" s="6" t="s">
        <v>13</v>
      </c>
      <c r="V3" s="5" t="s">
        <v>28</v>
      </c>
      <c r="W3" s="318" t="s">
        <v>14</v>
      </c>
      <c r="X3" s="318" t="s">
        <v>25</v>
      </c>
    </row>
    <row r="4" spans="1:31">
      <c r="A4" s="336"/>
      <c r="B4" s="334"/>
      <c r="C4" s="259">
        <f>title!C20</f>
        <v>40</v>
      </c>
      <c r="D4" s="259">
        <f>title!C21</f>
        <v>40</v>
      </c>
      <c r="E4" s="259">
        <f>title!C22</f>
        <v>40</v>
      </c>
      <c r="F4" s="259">
        <f>title!C23</f>
        <v>40</v>
      </c>
      <c r="G4" s="259">
        <f>title!C24</f>
        <v>40</v>
      </c>
      <c r="H4" s="259">
        <f>title!C25</f>
        <v>0</v>
      </c>
      <c r="I4" s="259">
        <f>SUM(C4:H4)-title!C25</f>
        <v>200</v>
      </c>
      <c r="J4" s="17" t="s">
        <v>81</v>
      </c>
      <c r="K4" s="332"/>
      <c r="L4" s="332"/>
      <c r="M4" s="316"/>
      <c r="N4" s="317"/>
      <c r="O4" s="17" t="s">
        <v>33</v>
      </c>
      <c r="P4" s="17" t="s">
        <v>33</v>
      </c>
      <c r="Q4" s="17" t="s">
        <v>33</v>
      </c>
      <c r="R4" s="17" t="s">
        <v>33</v>
      </c>
      <c r="S4" s="17" t="s">
        <v>33</v>
      </c>
      <c r="T4" s="17" t="s">
        <v>33</v>
      </c>
      <c r="U4" s="17" t="s">
        <v>34</v>
      </c>
      <c r="V4" s="17" t="s">
        <v>35</v>
      </c>
      <c r="W4" s="318"/>
      <c r="X4" s="318"/>
    </row>
    <row r="5" spans="1:31" ht="16.5" thickBot="1">
      <c r="A5" s="18">
        <f>IF(biodata!B9&lt;&gt;"",biodata!B9,"")</f>
        <v>1101</v>
      </c>
      <c r="B5" s="19" t="str">
        <f>IF(biodata!D9&lt;&gt;"",biodata!D9,"")</f>
        <v>a</v>
      </c>
      <c r="C5" s="77">
        <v>40</v>
      </c>
      <c r="D5" s="26">
        <v>40</v>
      </c>
      <c r="E5" s="26">
        <v>40</v>
      </c>
      <c r="F5" s="27">
        <v>40</v>
      </c>
      <c r="G5" s="26">
        <v>40</v>
      </c>
      <c r="H5" s="26"/>
      <c r="I5" s="20">
        <f t="shared" ref="I5:I49" si="1">IF(C5&gt;0,ROUND((SUM(C5:H5)),0),0)</f>
        <v>200</v>
      </c>
      <c r="J5" s="21">
        <f>IF(I5&gt;0,I5/$I$4*100,"")</f>
        <v>100</v>
      </c>
      <c r="K5" s="22" t="str">
        <f t="shared" ref="K5:K37" si="2">IF(J5&lt;&gt;"",IF(I5&gt;90,"A1",IF(I5&gt;80,"A2",IF(I5&gt;70,"B1",IF(I5&gt;60,"B2",IF(I5&gt;50,"C1",IF(I5&gt;40,"C2",IF(I5&gt;33,"D",IF(I5&gt;20,"E1","E2")))))))),"")</f>
        <v>A1</v>
      </c>
      <c r="L5" s="19">
        <f t="shared" ref="L5:L37" si="3">IF(K5&lt;&gt;"",RANK(J5,$J$5:$J$49,0),"")</f>
        <v>1</v>
      </c>
      <c r="M5" s="14">
        <f>IF(biodata!B9&lt;&gt;"",biodata!B9,"")</f>
        <v>1101</v>
      </c>
      <c r="N5" s="14" t="str">
        <f>IF(biodata!D9&lt;&gt;"",biodata!D9,"")</f>
        <v>a</v>
      </c>
      <c r="O5" s="50">
        <f t="shared" ref="O5:T5" si="4">IF(C5&lt;&gt;"",C5*100/40,"")</f>
        <v>100</v>
      </c>
      <c r="P5" s="50">
        <f t="shared" si="4"/>
        <v>100</v>
      </c>
      <c r="Q5" s="50">
        <f t="shared" si="4"/>
        <v>100</v>
      </c>
      <c r="R5" s="50">
        <f t="shared" si="4"/>
        <v>100</v>
      </c>
      <c r="S5" s="50">
        <f t="shared" si="4"/>
        <v>100</v>
      </c>
      <c r="T5" s="50" t="str">
        <f t="shared" si="4"/>
        <v/>
      </c>
      <c r="U5" s="50">
        <f>IF(O5&lt;&gt;"",SUM(O5:T5),"")</f>
        <v>500</v>
      </c>
      <c r="V5" s="28">
        <f>IF(U5&lt;&gt;"",U5/500*100,"")</f>
        <v>100</v>
      </c>
      <c r="W5" s="22" t="str">
        <f>IF(V5&lt;&gt;"",IF(U5&gt;90,"A1",IF(U5&gt;80,"A2",IF(U5&gt;70,"B1",IF(U5&gt;60,"B2",IF(U5&gt;50,"C1",IF(U5&gt;40,"C2",IF(U5&gt;33,"D",IF(U5&gt;20,"E1","E2")))))))),"")</f>
        <v>A1</v>
      </c>
      <c r="X5" s="19">
        <f>IF(V5&lt;&gt;"",RANK(V5,$V$5:$V$49,0),"")</f>
        <v>1</v>
      </c>
    </row>
    <row r="6" spans="1:31">
      <c r="A6" s="18">
        <f>IF(biodata!B10&lt;&gt;"",biodata!B10,"")</f>
        <v>1102</v>
      </c>
      <c r="B6" s="19" t="str">
        <f>IF(biodata!D10&lt;&gt;"",biodata!D10,"")</f>
        <v/>
      </c>
      <c r="C6" s="77">
        <v>40</v>
      </c>
      <c r="D6" s="26">
        <v>40</v>
      </c>
      <c r="E6" s="26">
        <v>40</v>
      </c>
      <c r="F6" s="27">
        <v>40</v>
      </c>
      <c r="G6" s="26">
        <v>40</v>
      </c>
      <c r="H6" s="26"/>
      <c r="I6" s="20">
        <f t="shared" si="1"/>
        <v>200</v>
      </c>
      <c r="J6" s="21">
        <f t="shared" ref="J6:J49" si="5">IF(I6&gt;0,I6/$I$4*100,"")</f>
        <v>100</v>
      </c>
      <c r="K6" s="22" t="str">
        <f t="shared" si="2"/>
        <v>A1</v>
      </c>
      <c r="L6" s="19">
        <f t="shared" si="3"/>
        <v>1</v>
      </c>
      <c r="M6" s="14">
        <f>IF(biodata!B10&lt;&gt;"",biodata!B10,"")</f>
        <v>1102</v>
      </c>
      <c r="N6" s="14" t="str">
        <f>IF(biodata!D10&lt;&gt;"",biodata!D10,"")</f>
        <v/>
      </c>
      <c r="O6" s="50">
        <f t="shared" ref="O6:T48" si="6">IF(C6&lt;&gt;"",C6*100/40,"")</f>
        <v>100</v>
      </c>
      <c r="P6" s="50">
        <f t="shared" si="6"/>
        <v>100</v>
      </c>
      <c r="Q6" s="50">
        <f t="shared" si="6"/>
        <v>100</v>
      </c>
      <c r="R6" s="50">
        <f t="shared" si="6"/>
        <v>100</v>
      </c>
      <c r="S6" s="50">
        <f t="shared" si="6"/>
        <v>100</v>
      </c>
      <c r="T6" s="50" t="str">
        <f t="shared" si="6"/>
        <v/>
      </c>
      <c r="U6" s="50">
        <f t="shared" ref="U6:U49" si="7">IF(O6&lt;&gt;"",SUM(O6:T6),"")</f>
        <v>500</v>
      </c>
      <c r="V6" s="28">
        <f t="shared" ref="V6:V49" si="8">IF(U6&lt;&gt;"",U6/500*100,"")</f>
        <v>100</v>
      </c>
      <c r="W6" s="22" t="str">
        <f t="shared" ref="W6:W49" si="9">IF(V6&lt;&gt;"",IF(U6&gt;90,"A1",IF(U6&gt;80,"A2",IF(U6&gt;70,"B1",IF(U6&gt;60,"B2",IF(U6&gt;50,"C1",IF(U6&gt;40,"C2",IF(U6&gt;33,"D",IF(U6&gt;20,"E1","E2")))))))),"")</f>
        <v>A1</v>
      </c>
      <c r="X6" s="19">
        <f t="shared" ref="X6:X49" si="10">IF(V6&lt;&gt;"",RANK(V6,$V$5:$V$49,0),"")</f>
        <v>1</v>
      </c>
      <c r="Z6" s="321" t="s">
        <v>36</v>
      </c>
      <c r="AA6" s="322"/>
      <c r="AB6" s="322"/>
      <c r="AC6" s="322"/>
      <c r="AD6" s="322"/>
      <c r="AE6" s="323"/>
    </row>
    <row r="7" spans="1:31">
      <c r="A7" s="18">
        <f>IF(biodata!B11&lt;&gt;"",biodata!B11,"")</f>
        <v>1103</v>
      </c>
      <c r="B7" s="19" t="str">
        <f>IF(biodata!D11&lt;&gt;"",biodata!D11,"")</f>
        <v/>
      </c>
      <c r="C7" s="77"/>
      <c r="D7" s="26"/>
      <c r="E7" s="26"/>
      <c r="F7" s="27"/>
      <c r="G7" s="26"/>
      <c r="H7" s="26"/>
      <c r="I7" s="20">
        <f t="shared" si="1"/>
        <v>0</v>
      </c>
      <c r="J7" s="21" t="str">
        <f t="shared" si="5"/>
        <v/>
      </c>
      <c r="K7" s="22" t="str">
        <f t="shared" si="2"/>
        <v/>
      </c>
      <c r="L7" s="19" t="str">
        <f t="shared" si="3"/>
        <v/>
      </c>
      <c r="M7" s="14">
        <f>IF(biodata!B11&lt;&gt;"",biodata!B11,"")</f>
        <v>1103</v>
      </c>
      <c r="N7" s="14" t="str">
        <f>IF(biodata!D11&lt;&gt;"",biodata!D11,"")</f>
        <v/>
      </c>
      <c r="O7" s="50" t="str">
        <f t="shared" si="6"/>
        <v/>
      </c>
      <c r="P7" s="50" t="str">
        <f t="shared" si="6"/>
        <v/>
      </c>
      <c r="Q7" s="50" t="str">
        <f t="shared" si="6"/>
        <v/>
      </c>
      <c r="R7" s="50" t="str">
        <f t="shared" si="6"/>
        <v/>
      </c>
      <c r="S7" s="50" t="str">
        <f t="shared" si="6"/>
        <v/>
      </c>
      <c r="T7" s="50" t="str">
        <f t="shared" si="6"/>
        <v/>
      </c>
      <c r="U7" s="50" t="str">
        <f t="shared" si="7"/>
        <v/>
      </c>
      <c r="V7" s="28" t="str">
        <f t="shared" si="8"/>
        <v/>
      </c>
      <c r="W7" s="22" t="str">
        <f t="shared" si="9"/>
        <v/>
      </c>
      <c r="X7" s="19" t="str">
        <f t="shared" si="10"/>
        <v/>
      </c>
      <c r="Z7" s="324"/>
      <c r="AA7" s="325"/>
      <c r="AB7" s="325"/>
      <c r="AC7" s="325"/>
      <c r="AD7" s="325"/>
      <c r="AE7" s="326"/>
    </row>
    <row r="8" spans="1:31">
      <c r="A8" s="18">
        <f>IF(biodata!B12&lt;&gt;"",biodata!B12,"")</f>
        <v>1104</v>
      </c>
      <c r="B8" s="19" t="str">
        <f>IF(biodata!D12&lt;&gt;"",biodata!D12,"")</f>
        <v/>
      </c>
      <c r="C8" s="77"/>
      <c r="D8" s="26"/>
      <c r="E8" s="26"/>
      <c r="F8" s="27"/>
      <c r="G8" s="26"/>
      <c r="H8" s="26"/>
      <c r="I8" s="20">
        <f t="shared" si="1"/>
        <v>0</v>
      </c>
      <c r="J8" s="21" t="str">
        <f t="shared" si="5"/>
        <v/>
      </c>
      <c r="K8" s="22" t="str">
        <f t="shared" si="2"/>
        <v/>
      </c>
      <c r="L8" s="19" t="str">
        <f t="shared" si="3"/>
        <v/>
      </c>
      <c r="M8" s="14">
        <f>IF(biodata!B12&lt;&gt;"",biodata!B12,"")</f>
        <v>1104</v>
      </c>
      <c r="N8" s="14" t="str">
        <f>IF(biodata!D12&lt;&gt;"",biodata!D12,"")</f>
        <v/>
      </c>
      <c r="O8" s="50" t="str">
        <f t="shared" si="6"/>
        <v/>
      </c>
      <c r="P8" s="50" t="str">
        <f t="shared" si="6"/>
        <v/>
      </c>
      <c r="Q8" s="50" t="str">
        <f t="shared" si="6"/>
        <v/>
      </c>
      <c r="R8" s="50" t="str">
        <f t="shared" si="6"/>
        <v/>
      </c>
      <c r="S8" s="50" t="str">
        <f t="shared" si="6"/>
        <v/>
      </c>
      <c r="T8" s="50" t="str">
        <f t="shared" si="6"/>
        <v/>
      </c>
      <c r="U8" s="50" t="str">
        <f t="shared" si="7"/>
        <v/>
      </c>
      <c r="V8" s="28" t="str">
        <f t="shared" si="8"/>
        <v/>
      </c>
      <c r="W8" s="22" t="str">
        <f t="shared" si="9"/>
        <v/>
      </c>
      <c r="X8" s="19" t="str">
        <f t="shared" si="10"/>
        <v/>
      </c>
      <c r="Z8" s="324"/>
      <c r="AA8" s="325"/>
      <c r="AB8" s="325"/>
      <c r="AC8" s="325"/>
      <c r="AD8" s="325"/>
      <c r="AE8" s="326"/>
    </row>
    <row r="9" spans="1:31">
      <c r="A9" s="18">
        <f>IF(biodata!B13&lt;&gt;"",biodata!B13,"")</f>
        <v>1105</v>
      </c>
      <c r="B9" s="19" t="str">
        <f>IF(biodata!D13&lt;&gt;"",biodata!D13,"")</f>
        <v/>
      </c>
      <c r="C9" s="77"/>
      <c r="D9" s="26"/>
      <c r="E9" s="26"/>
      <c r="F9" s="27"/>
      <c r="G9" s="26"/>
      <c r="H9" s="26"/>
      <c r="I9" s="20">
        <f t="shared" si="1"/>
        <v>0</v>
      </c>
      <c r="J9" s="21" t="str">
        <f t="shared" si="5"/>
        <v/>
      </c>
      <c r="K9" s="22" t="str">
        <f t="shared" si="2"/>
        <v/>
      </c>
      <c r="L9" s="19" t="str">
        <f t="shared" si="3"/>
        <v/>
      </c>
      <c r="M9" s="14">
        <f>IF(biodata!B13&lt;&gt;"",biodata!B13,"")</f>
        <v>1105</v>
      </c>
      <c r="N9" s="14" t="str">
        <f>IF(biodata!D13&lt;&gt;"",biodata!D13,"")</f>
        <v/>
      </c>
      <c r="O9" s="50" t="str">
        <f t="shared" si="6"/>
        <v/>
      </c>
      <c r="P9" s="50" t="str">
        <f t="shared" si="6"/>
        <v/>
      </c>
      <c r="Q9" s="50" t="str">
        <f t="shared" si="6"/>
        <v/>
      </c>
      <c r="R9" s="50" t="str">
        <f t="shared" si="6"/>
        <v/>
      </c>
      <c r="S9" s="50" t="str">
        <f t="shared" si="6"/>
        <v/>
      </c>
      <c r="T9" s="50" t="str">
        <f t="shared" si="6"/>
        <v/>
      </c>
      <c r="U9" s="50" t="str">
        <f t="shared" si="7"/>
        <v/>
      </c>
      <c r="V9" s="28" t="str">
        <f t="shared" si="8"/>
        <v/>
      </c>
      <c r="W9" s="22" t="str">
        <f t="shared" si="9"/>
        <v/>
      </c>
      <c r="X9" s="19" t="str">
        <f t="shared" si="10"/>
        <v/>
      </c>
      <c r="Z9" s="324"/>
      <c r="AA9" s="325"/>
      <c r="AB9" s="325"/>
      <c r="AC9" s="325"/>
      <c r="AD9" s="325"/>
      <c r="AE9" s="326"/>
    </row>
    <row r="10" spans="1:31">
      <c r="A10" s="18">
        <f>IF(biodata!B14&lt;&gt;"",biodata!B14,"")</f>
        <v>1106</v>
      </c>
      <c r="B10" s="19" t="str">
        <f>IF(biodata!D14&lt;&gt;"",biodata!D14,"")</f>
        <v/>
      </c>
      <c r="C10" s="77"/>
      <c r="D10" s="26"/>
      <c r="E10" s="26"/>
      <c r="F10" s="27"/>
      <c r="G10" s="26"/>
      <c r="H10" s="26"/>
      <c r="I10" s="20">
        <f t="shared" si="1"/>
        <v>0</v>
      </c>
      <c r="J10" s="21" t="str">
        <f t="shared" si="5"/>
        <v/>
      </c>
      <c r="K10" s="22" t="str">
        <f t="shared" si="2"/>
        <v/>
      </c>
      <c r="L10" s="19" t="str">
        <f t="shared" si="3"/>
        <v/>
      </c>
      <c r="M10" s="14">
        <f>IF(biodata!B14&lt;&gt;"",biodata!B14,"")</f>
        <v>1106</v>
      </c>
      <c r="N10" s="14" t="str">
        <f>IF(biodata!D14&lt;&gt;"",biodata!D14,"")</f>
        <v/>
      </c>
      <c r="O10" s="50" t="str">
        <f t="shared" si="6"/>
        <v/>
      </c>
      <c r="P10" s="50" t="str">
        <f t="shared" si="6"/>
        <v/>
      </c>
      <c r="Q10" s="50" t="str">
        <f t="shared" si="6"/>
        <v/>
      </c>
      <c r="R10" s="50" t="str">
        <f t="shared" si="6"/>
        <v/>
      </c>
      <c r="S10" s="50" t="str">
        <f t="shared" si="6"/>
        <v/>
      </c>
      <c r="T10" s="50" t="str">
        <f t="shared" si="6"/>
        <v/>
      </c>
      <c r="U10" s="50" t="str">
        <f t="shared" si="7"/>
        <v/>
      </c>
      <c r="V10" s="28" t="str">
        <f t="shared" si="8"/>
        <v/>
      </c>
      <c r="W10" s="22" t="str">
        <f t="shared" si="9"/>
        <v/>
      </c>
      <c r="X10" s="19" t="str">
        <f t="shared" si="10"/>
        <v/>
      </c>
      <c r="Z10" s="324"/>
      <c r="AA10" s="325"/>
      <c r="AB10" s="325"/>
      <c r="AC10" s="325"/>
      <c r="AD10" s="325"/>
      <c r="AE10" s="326"/>
    </row>
    <row r="11" spans="1:31">
      <c r="A11" s="18">
        <f>IF(biodata!B15&lt;&gt;"",biodata!B15,"")</f>
        <v>1107</v>
      </c>
      <c r="B11" s="19" t="str">
        <f>IF(biodata!D15&lt;&gt;"",biodata!D15,"")</f>
        <v/>
      </c>
      <c r="C11" s="77"/>
      <c r="D11" s="26"/>
      <c r="E11" s="26"/>
      <c r="F11" s="27"/>
      <c r="G11" s="26"/>
      <c r="H11" s="26"/>
      <c r="I11" s="20">
        <f t="shared" si="1"/>
        <v>0</v>
      </c>
      <c r="J11" s="21" t="str">
        <f t="shared" si="5"/>
        <v/>
      </c>
      <c r="K11" s="22" t="str">
        <f t="shared" si="2"/>
        <v/>
      </c>
      <c r="L11" s="19" t="str">
        <f t="shared" si="3"/>
        <v/>
      </c>
      <c r="M11" s="14">
        <f>IF(biodata!B15&lt;&gt;"",biodata!B15,"")</f>
        <v>1107</v>
      </c>
      <c r="N11" s="14" t="str">
        <f>IF(biodata!D15&lt;&gt;"",biodata!D15,"")</f>
        <v/>
      </c>
      <c r="O11" s="50" t="str">
        <f t="shared" si="6"/>
        <v/>
      </c>
      <c r="P11" s="50" t="str">
        <f t="shared" si="6"/>
        <v/>
      </c>
      <c r="Q11" s="50" t="str">
        <f t="shared" si="6"/>
        <v/>
      </c>
      <c r="R11" s="50" t="str">
        <f t="shared" si="6"/>
        <v/>
      </c>
      <c r="S11" s="50" t="str">
        <f t="shared" si="6"/>
        <v/>
      </c>
      <c r="T11" s="50" t="str">
        <f t="shared" si="6"/>
        <v/>
      </c>
      <c r="U11" s="50" t="str">
        <f t="shared" si="7"/>
        <v/>
      </c>
      <c r="V11" s="28" t="str">
        <f t="shared" si="8"/>
        <v/>
      </c>
      <c r="W11" s="22" t="str">
        <f t="shared" si="9"/>
        <v/>
      </c>
      <c r="X11" s="19" t="str">
        <f t="shared" si="10"/>
        <v/>
      </c>
      <c r="Z11" s="324"/>
      <c r="AA11" s="325"/>
      <c r="AB11" s="325"/>
      <c r="AC11" s="325"/>
      <c r="AD11" s="325"/>
      <c r="AE11" s="326"/>
    </row>
    <row r="12" spans="1:31">
      <c r="A12" s="18">
        <f>IF(biodata!B16&lt;&gt;"",biodata!B16,"")</f>
        <v>1108</v>
      </c>
      <c r="B12" s="19" t="str">
        <f>IF(biodata!D16&lt;&gt;"",biodata!D16,"")</f>
        <v/>
      </c>
      <c r="C12" s="77"/>
      <c r="D12" s="26"/>
      <c r="E12" s="26"/>
      <c r="F12" s="27"/>
      <c r="G12" s="26"/>
      <c r="H12" s="26"/>
      <c r="I12" s="20">
        <f t="shared" si="1"/>
        <v>0</v>
      </c>
      <c r="J12" s="21" t="str">
        <f t="shared" si="5"/>
        <v/>
      </c>
      <c r="K12" s="22" t="str">
        <f t="shared" si="2"/>
        <v/>
      </c>
      <c r="L12" s="19" t="str">
        <f t="shared" si="3"/>
        <v/>
      </c>
      <c r="M12" s="14">
        <f>IF(biodata!B16&lt;&gt;"",biodata!B16,"")</f>
        <v>1108</v>
      </c>
      <c r="N12" s="14" t="str">
        <f>IF(biodata!D16&lt;&gt;"",biodata!D16,"")</f>
        <v/>
      </c>
      <c r="O12" s="50" t="str">
        <f t="shared" si="6"/>
        <v/>
      </c>
      <c r="P12" s="50" t="str">
        <f t="shared" si="6"/>
        <v/>
      </c>
      <c r="Q12" s="50" t="str">
        <f t="shared" si="6"/>
        <v/>
      </c>
      <c r="R12" s="50" t="str">
        <f t="shared" si="6"/>
        <v/>
      </c>
      <c r="S12" s="50" t="str">
        <f t="shared" si="6"/>
        <v/>
      </c>
      <c r="T12" s="50" t="str">
        <f t="shared" si="6"/>
        <v/>
      </c>
      <c r="U12" s="50" t="str">
        <f t="shared" si="7"/>
        <v/>
      </c>
      <c r="V12" s="28" t="str">
        <f t="shared" si="8"/>
        <v/>
      </c>
      <c r="W12" s="22" t="str">
        <f t="shared" si="9"/>
        <v/>
      </c>
      <c r="X12" s="19" t="str">
        <f t="shared" si="10"/>
        <v/>
      </c>
      <c r="Z12" s="324"/>
      <c r="AA12" s="325"/>
      <c r="AB12" s="325"/>
      <c r="AC12" s="325"/>
      <c r="AD12" s="325"/>
      <c r="AE12" s="326"/>
    </row>
    <row r="13" spans="1:31">
      <c r="A13" s="18">
        <f>IF(biodata!B17&lt;&gt;"",biodata!B17,"")</f>
        <v>1109</v>
      </c>
      <c r="B13" s="19" t="str">
        <f>IF(biodata!D17&lt;&gt;"",biodata!D17,"")</f>
        <v/>
      </c>
      <c r="C13" s="77"/>
      <c r="D13" s="26"/>
      <c r="E13" s="26"/>
      <c r="F13" s="27"/>
      <c r="G13" s="26"/>
      <c r="H13" s="26"/>
      <c r="I13" s="20">
        <f t="shared" si="1"/>
        <v>0</v>
      </c>
      <c r="J13" s="21" t="str">
        <f t="shared" si="5"/>
        <v/>
      </c>
      <c r="K13" s="22" t="str">
        <f t="shared" si="2"/>
        <v/>
      </c>
      <c r="L13" s="19" t="str">
        <f t="shared" si="3"/>
        <v/>
      </c>
      <c r="M13" s="14">
        <f>IF(biodata!B17&lt;&gt;"",biodata!B17,"")</f>
        <v>1109</v>
      </c>
      <c r="N13" s="14" t="str">
        <f>IF(biodata!D17&lt;&gt;"",biodata!D17,"")</f>
        <v/>
      </c>
      <c r="O13" s="50" t="str">
        <f t="shared" si="6"/>
        <v/>
      </c>
      <c r="P13" s="50" t="str">
        <f t="shared" si="6"/>
        <v/>
      </c>
      <c r="Q13" s="50" t="str">
        <f t="shared" si="6"/>
        <v/>
      </c>
      <c r="R13" s="50" t="str">
        <f t="shared" si="6"/>
        <v/>
      </c>
      <c r="S13" s="50" t="str">
        <f t="shared" si="6"/>
        <v/>
      </c>
      <c r="T13" s="50" t="str">
        <f t="shared" si="6"/>
        <v/>
      </c>
      <c r="U13" s="50" t="str">
        <f t="shared" si="7"/>
        <v/>
      </c>
      <c r="V13" s="28" t="str">
        <f t="shared" si="8"/>
        <v/>
      </c>
      <c r="W13" s="22" t="str">
        <f t="shared" si="9"/>
        <v/>
      </c>
      <c r="X13" s="19" t="str">
        <f t="shared" si="10"/>
        <v/>
      </c>
      <c r="Z13" s="324"/>
      <c r="AA13" s="325"/>
      <c r="AB13" s="325"/>
      <c r="AC13" s="325"/>
      <c r="AD13" s="325"/>
      <c r="AE13" s="326"/>
    </row>
    <row r="14" spans="1:31">
      <c r="A14" s="18">
        <f>IF(biodata!B18&lt;&gt;"",biodata!B18,"")</f>
        <v>1110</v>
      </c>
      <c r="B14" s="19" t="str">
        <f>IF(biodata!D18&lt;&gt;"",biodata!D18,"")</f>
        <v/>
      </c>
      <c r="C14" s="77"/>
      <c r="D14" s="26"/>
      <c r="E14" s="26"/>
      <c r="F14" s="27"/>
      <c r="G14" s="26"/>
      <c r="H14" s="26"/>
      <c r="I14" s="20">
        <f t="shared" si="1"/>
        <v>0</v>
      </c>
      <c r="J14" s="21" t="str">
        <f t="shared" si="5"/>
        <v/>
      </c>
      <c r="K14" s="22" t="str">
        <f t="shared" si="2"/>
        <v/>
      </c>
      <c r="L14" s="19" t="str">
        <f t="shared" si="3"/>
        <v/>
      </c>
      <c r="M14" s="14">
        <f>IF(biodata!B18&lt;&gt;"",biodata!B18,"")</f>
        <v>1110</v>
      </c>
      <c r="N14" s="14" t="str">
        <f>IF(biodata!D18&lt;&gt;"",biodata!D18,"")</f>
        <v/>
      </c>
      <c r="O14" s="50" t="str">
        <f t="shared" si="6"/>
        <v/>
      </c>
      <c r="P14" s="50" t="str">
        <f t="shared" si="6"/>
        <v/>
      </c>
      <c r="Q14" s="50" t="str">
        <f t="shared" si="6"/>
        <v/>
      </c>
      <c r="R14" s="50" t="str">
        <f t="shared" si="6"/>
        <v/>
      </c>
      <c r="S14" s="50" t="str">
        <f t="shared" si="6"/>
        <v/>
      </c>
      <c r="T14" s="50" t="str">
        <f t="shared" si="6"/>
        <v/>
      </c>
      <c r="U14" s="50" t="str">
        <f t="shared" si="7"/>
        <v/>
      </c>
      <c r="V14" s="28" t="str">
        <f t="shared" si="8"/>
        <v/>
      </c>
      <c r="W14" s="22" t="str">
        <f t="shared" si="9"/>
        <v/>
      </c>
      <c r="X14" s="19" t="str">
        <f t="shared" si="10"/>
        <v/>
      </c>
      <c r="Z14" s="324"/>
      <c r="AA14" s="325"/>
      <c r="AB14" s="325"/>
      <c r="AC14" s="325"/>
      <c r="AD14" s="325"/>
      <c r="AE14" s="326"/>
    </row>
    <row r="15" spans="1:31">
      <c r="A15" s="18">
        <f>IF(biodata!B19&lt;&gt;"",biodata!B19,"")</f>
        <v>1111</v>
      </c>
      <c r="B15" s="19" t="str">
        <f>IF(biodata!D19&lt;&gt;"",biodata!D19,"")</f>
        <v/>
      </c>
      <c r="C15" s="77"/>
      <c r="D15" s="26"/>
      <c r="E15" s="26"/>
      <c r="F15" s="27"/>
      <c r="G15" s="26"/>
      <c r="H15" s="26"/>
      <c r="I15" s="20">
        <f t="shared" si="1"/>
        <v>0</v>
      </c>
      <c r="J15" s="21" t="str">
        <f t="shared" si="5"/>
        <v/>
      </c>
      <c r="K15" s="22" t="str">
        <f t="shared" si="2"/>
        <v/>
      </c>
      <c r="L15" s="19" t="str">
        <f t="shared" si="3"/>
        <v/>
      </c>
      <c r="M15" s="14">
        <f>IF(biodata!B19&lt;&gt;"",biodata!B19,"")</f>
        <v>1111</v>
      </c>
      <c r="N15" s="14" t="str">
        <f>IF(biodata!D19&lt;&gt;"",biodata!D19,"")</f>
        <v/>
      </c>
      <c r="O15" s="50" t="str">
        <f t="shared" si="6"/>
        <v/>
      </c>
      <c r="P15" s="50" t="str">
        <f t="shared" si="6"/>
        <v/>
      </c>
      <c r="Q15" s="50" t="str">
        <f t="shared" si="6"/>
        <v/>
      </c>
      <c r="R15" s="50" t="str">
        <f t="shared" si="6"/>
        <v/>
      </c>
      <c r="S15" s="50" t="str">
        <f t="shared" si="6"/>
        <v/>
      </c>
      <c r="T15" s="50" t="str">
        <f t="shared" si="6"/>
        <v/>
      </c>
      <c r="U15" s="50" t="str">
        <f t="shared" si="7"/>
        <v/>
      </c>
      <c r="V15" s="28" t="str">
        <f t="shared" si="8"/>
        <v/>
      </c>
      <c r="W15" s="22" t="str">
        <f t="shared" si="9"/>
        <v/>
      </c>
      <c r="X15" s="19" t="str">
        <f t="shared" si="10"/>
        <v/>
      </c>
      <c r="Z15" s="324"/>
      <c r="AA15" s="325"/>
      <c r="AB15" s="325"/>
      <c r="AC15" s="325"/>
      <c r="AD15" s="325"/>
      <c r="AE15" s="326"/>
    </row>
    <row r="16" spans="1:31">
      <c r="A16" s="18">
        <f>IF(biodata!B20&lt;&gt;"",biodata!B20,"")</f>
        <v>1112</v>
      </c>
      <c r="B16" s="19" t="str">
        <f>IF(biodata!D20&lt;&gt;"",biodata!D20,"")</f>
        <v/>
      </c>
      <c r="C16" s="77"/>
      <c r="D16" s="26"/>
      <c r="E16" s="26"/>
      <c r="F16" s="27"/>
      <c r="G16" s="26"/>
      <c r="H16" s="26"/>
      <c r="I16" s="20">
        <f t="shared" si="1"/>
        <v>0</v>
      </c>
      <c r="J16" s="21" t="str">
        <f t="shared" si="5"/>
        <v/>
      </c>
      <c r="K16" s="22" t="str">
        <f t="shared" si="2"/>
        <v/>
      </c>
      <c r="L16" s="19" t="str">
        <f t="shared" si="3"/>
        <v/>
      </c>
      <c r="M16" s="14">
        <f>IF(biodata!B20&lt;&gt;"",biodata!B20,"")</f>
        <v>1112</v>
      </c>
      <c r="N16" s="14" t="str">
        <f>IF(biodata!D20&lt;&gt;"",biodata!D20,"")</f>
        <v/>
      </c>
      <c r="O16" s="50" t="str">
        <f t="shared" si="6"/>
        <v/>
      </c>
      <c r="P16" s="50" t="str">
        <f t="shared" si="6"/>
        <v/>
      </c>
      <c r="Q16" s="50" t="str">
        <f t="shared" si="6"/>
        <v/>
      </c>
      <c r="R16" s="50" t="str">
        <f t="shared" si="6"/>
        <v/>
      </c>
      <c r="S16" s="50" t="str">
        <f t="shared" si="6"/>
        <v/>
      </c>
      <c r="T16" s="50" t="str">
        <f t="shared" si="6"/>
        <v/>
      </c>
      <c r="U16" s="50" t="str">
        <f t="shared" si="7"/>
        <v/>
      </c>
      <c r="V16" s="28" t="str">
        <f t="shared" si="8"/>
        <v/>
      </c>
      <c r="W16" s="22" t="str">
        <f t="shared" si="9"/>
        <v/>
      </c>
      <c r="X16" s="19" t="str">
        <f t="shared" si="10"/>
        <v/>
      </c>
      <c r="Z16" s="324"/>
      <c r="AA16" s="325"/>
      <c r="AB16" s="325"/>
      <c r="AC16" s="325"/>
      <c r="AD16" s="325"/>
      <c r="AE16" s="326"/>
    </row>
    <row r="17" spans="1:31">
      <c r="A17" s="18">
        <f>IF(biodata!B21&lt;&gt;"",biodata!B21,"")</f>
        <v>1113</v>
      </c>
      <c r="B17" s="19" t="str">
        <f>IF(biodata!D21&lt;&gt;"",biodata!D21,"")</f>
        <v/>
      </c>
      <c r="C17" s="77"/>
      <c r="D17" s="26"/>
      <c r="E17" s="26"/>
      <c r="F17" s="27"/>
      <c r="G17" s="26"/>
      <c r="H17" s="26"/>
      <c r="I17" s="20">
        <f t="shared" si="1"/>
        <v>0</v>
      </c>
      <c r="J17" s="21" t="str">
        <f t="shared" si="5"/>
        <v/>
      </c>
      <c r="K17" s="22" t="str">
        <f t="shared" si="2"/>
        <v/>
      </c>
      <c r="L17" s="19" t="str">
        <f t="shared" si="3"/>
        <v/>
      </c>
      <c r="M17" s="14">
        <f>IF(biodata!B21&lt;&gt;"",biodata!B21,"")</f>
        <v>1113</v>
      </c>
      <c r="N17" s="14" t="str">
        <f>IF(biodata!D21&lt;&gt;"",biodata!D21,"")</f>
        <v/>
      </c>
      <c r="O17" s="50" t="str">
        <f t="shared" si="6"/>
        <v/>
      </c>
      <c r="P17" s="50" t="str">
        <f t="shared" si="6"/>
        <v/>
      </c>
      <c r="Q17" s="50" t="str">
        <f t="shared" si="6"/>
        <v/>
      </c>
      <c r="R17" s="50" t="str">
        <f t="shared" si="6"/>
        <v/>
      </c>
      <c r="S17" s="50" t="str">
        <f t="shared" si="6"/>
        <v/>
      </c>
      <c r="T17" s="50" t="str">
        <f t="shared" si="6"/>
        <v/>
      </c>
      <c r="U17" s="50" t="str">
        <f t="shared" si="7"/>
        <v/>
      </c>
      <c r="V17" s="28" t="str">
        <f t="shared" si="8"/>
        <v/>
      </c>
      <c r="W17" s="22" t="str">
        <f t="shared" si="9"/>
        <v/>
      </c>
      <c r="X17" s="19" t="str">
        <f t="shared" si="10"/>
        <v/>
      </c>
      <c r="Z17" s="324"/>
      <c r="AA17" s="325"/>
      <c r="AB17" s="325"/>
      <c r="AC17" s="325"/>
      <c r="AD17" s="325"/>
      <c r="AE17" s="326"/>
    </row>
    <row r="18" spans="1:31">
      <c r="A18" s="18">
        <f>IF(biodata!B22&lt;&gt;"",biodata!B22,"")</f>
        <v>1114</v>
      </c>
      <c r="B18" s="19" t="str">
        <f>IF(biodata!D22&lt;&gt;"",biodata!D22,"")</f>
        <v/>
      </c>
      <c r="C18" s="77"/>
      <c r="D18" s="26"/>
      <c r="E18" s="26"/>
      <c r="F18" s="27"/>
      <c r="G18" s="26"/>
      <c r="H18" s="26"/>
      <c r="I18" s="20">
        <f t="shared" si="1"/>
        <v>0</v>
      </c>
      <c r="J18" s="21" t="str">
        <f t="shared" si="5"/>
        <v/>
      </c>
      <c r="K18" s="22" t="str">
        <f t="shared" si="2"/>
        <v/>
      </c>
      <c r="L18" s="19" t="str">
        <f t="shared" si="3"/>
        <v/>
      </c>
      <c r="M18" s="14">
        <f>IF(biodata!B22&lt;&gt;"",biodata!B22,"")</f>
        <v>1114</v>
      </c>
      <c r="N18" s="14" t="str">
        <f>IF(biodata!D22&lt;&gt;"",biodata!D22,"")</f>
        <v/>
      </c>
      <c r="O18" s="50" t="str">
        <f t="shared" si="6"/>
        <v/>
      </c>
      <c r="P18" s="50" t="str">
        <f t="shared" si="6"/>
        <v/>
      </c>
      <c r="Q18" s="50" t="str">
        <f t="shared" si="6"/>
        <v/>
      </c>
      <c r="R18" s="50" t="str">
        <f t="shared" si="6"/>
        <v/>
      </c>
      <c r="S18" s="50" t="str">
        <f t="shared" si="6"/>
        <v/>
      </c>
      <c r="T18" s="50" t="str">
        <f t="shared" si="6"/>
        <v/>
      </c>
      <c r="U18" s="50" t="str">
        <f t="shared" si="7"/>
        <v/>
      </c>
      <c r="V18" s="28" t="str">
        <f t="shared" si="8"/>
        <v/>
      </c>
      <c r="W18" s="22" t="str">
        <f t="shared" si="9"/>
        <v/>
      </c>
      <c r="X18" s="19" t="str">
        <f t="shared" si="10"/>
        <v/>
      </c>
      <c r="Z18" s="324"/>
      <c r="AA18" s="325"/>
      <c r="AB18" s="325"/>
      <c r="AC18" s="325"/>
      <c r="AD18" s="325"/>
      <c r="AE18" s="326"/>
    </row>
    <row r="19" spans="1:31">
      <c r="A19" s="18">
        <f>IF(biodata!B23&lt;&gt;"",biodata!B23,"")</f>
        <v>1115</v>
      </c>
      <c r="B19" s="19" t="str">
        <f>IF(biodata!D23&lt;&gt;"",biodata!D23,"")</f>
        <v/>
      </c>
      <c r="C19" s="77"/>
      <c r="D19" s="26"/>
      <c r="E19" s="26"/>
      <c r="F19" s="27"/>
      <c r="G19" s="26"/>
      <c r="H19" s="26"/>
      <c r="I19" s="20">
        <f t="shared" si="1"/>
        <v>0</v>
      </c>
      <c r="J19" s="21" t="str">
        <f t="shared" si="5"/>
        <v/>
      </c>
      <c r="K19" s="22" t="str">
        <f t="shared" si="2"/>
        <v/>
      </c>
      <c r="L19" s="19" t="str">
        <f t="shared" si="3"/>
        <v/>
      </c>
      <c r="M19" s="14">
        <f>IF(biodata!B23&lt;&gt;"",biodata!B23,"")</f>
        <v>1115</v>
      </c>
      <c r="N19" s="14" t="str">
        <f>IF(biodata!D23&lt;&gt;"",biodata!D23,"")</f>
        <v/>
      </c>
      <c r="O19" s="50" t="str">
        <f t="shared" si="6"/>
        <v/>
      </c>
      <c r="P19" s="50" t="str">
        <f t="shared" si="6"/>
        <v/>
      </c>
      <c r="Q19" s="50" t="str">
        <f t="shared" si="6"/>
        <v/>
      </c>
      <c r="R19" s="50" t="str">
        <f t="shared" si="6"/>
        <v/>
      </c>
      <c r="S19" s="50" t="str">
        <f t="shared" si="6"/>
        <v/>
      </c>
      <c r="T19" s="50" t="str">
        <f t="shared" si="6"/>
        <v/>
      </c>
      <c r="U19" s="50" t="str">
        <f t="shared" si="7"/>
        <v/>
      </c>
      <c r="V19" s="28" t="str">
        <f t="shared" si="8"/>
        <v/>
      </c>
      <c r="W19" s="22" t="str">
        <f t="shared" si="9"/>
        <v/>
      </c>
      <c r="X19" s="19" t="str">
        <f t="shared" si="10"/>
        <v/>
      </c>
      <c r="Z19" s="324"/>
      <c r="AA19" s="325"/>
      <c r="AB19" s="325"/>
      <c r="AC19" s="325"/>
      <c r="AD19" s="325"/>
      <c r="AE19" s="326"/>
    </row>
    <row r="20" spans="1:31">
      <c r="A20" s="18">
        <f>IF(biodata!B24&lt;&gt;"",biodata!B24,"")</f>
        <v>1116</v>
      </c>
      <c r="B20" s="19" t="str">
        <f>IF(biodata!D24&lt;&gt;"",biodata!D24,"")</f>
        <v/>
      </c>
      <c r="C20" s="77"/>
      <c r="D20" s="26"/>
      <c r="E20" s="26"/>
      <c r="F20" s="27"/>
      <c r="G20" s="26"/>
      <c r="H20" s="26"/>
      <c r="I20" s="20">
        <f t="shared" si="1"/>
        <v>0</v>
      </c>
      <c r="J20" s="21" t="str">
        <f t="shared" si="5"/>
        <v/>
      </c>
      <c r="K20" s="22" t="str">
        <f t="shared" si="2"/>
        <v/>
      </c>
      <c r="L20" s="19" t="str">
        <f t="shared" si="3"/>
        <v/>
      </c>
      <c r="M20" s="14">
        <f>IF(biodata!B24&lt;&gt;"",biodata!B24,"")</f>
        <v>1116</v>
      </c>
      <c r="N20" s="14" t="str">
        <f>IF(biodata!D24&lt;&gt;"",biodata!D24,"")</f>
        <v/>
      </c>
      <c r="O20" s="50" t="str">
        <f t="shared" si="6"/>
        <v/>
      </c>
      <c r="P20" s="50" t="str">
        <f t="shared" si="6"/>
        <v/>
      </c>
      <c r="Q20" s="50" t="str">
        <f t="shared" si="6"/>
        <v/>
      </c>
      <c r="R20" s="50" t="str">
        <f t="shared" si="6"/>
        <v/>
      </c>
      <c r="S20" s="50" t="str">
        <f t="shared" si="6"/>
        <v/>
      </c>
      <c r="T20" s="50" t="str">
        <f t="shared" si="6"/>
        <v/>
      </c>
      <c r="U20" s="50" t="str">
        <f t="shared" si="7"/>
        <v/>
      </c>
      <c r="V20" s="28" t="str">
        <f t="shared" si="8"/>
        <v/>
      </c>
      <c r="W20" s="22" t="str">
        <f t="shared" si="9"/>
        <v/>
      </c>
      <c r="X20" s="19" t="str">
        <f t="shared" si="10"/>
        <v/>
      </c>
      <c r="Z20" s="324"/>
      <c r="AA20" s="325"/>
      <c r="AB20" s="325"/>
      <c r="AC20" s="325"/>
      <c r="AD20" s="325"/>
      <c r="AE20" s="326"/>
    </row>
    <row r="21" spans="1:31">
      <c r="A21" s="18">
        <f>IF(biodata!B25&lt;&gt;"",biodata!B25,"")</f>
        <v>1117</v>
      </c>
      <c r="B21" s="253" t="str">
        <f>IF(biodata!D25&lt;&gt;"",biodata!D25,"")</f>
        <v/>
      </c>
      <c r="C21" s="77"/>
      <c r="D21" s="26"/>
      <c r="E21" s="26"/>
      <c r="F21" s="27"/>
      <c r="G21" s="26"/>
      <c r="H21" s="26"/>
      <c r="I21" s="20">
        <f t="shared" si="1"/>
        <v>0</v>
      </c>
      <c r="J21" s="21" t="str">
        <f t="shared" si="5"/>
        <v/>
      </c>
      <c r="K21" s="22" t="str">
        <f t="shared" si="2"/>
        <v/>
      </c>
      <c r="L21" s="19" t="str">
        <f t="shared" si="3"/>
        <v/>
      </c>
      <c r="M21" s="14">
        <f>IF(biodata!B25&lt;&gt;"",biodata!B25,"")</f>
        <v>1117</v>
      </c>
      <c r="N21" s="14" t="str">
        <f>IF(biodata!D25&lt;&gt;"",biodata!D25,"")</f>
        <v/>
      </c>
      <c r="O21" s="50" t="str">
        <f t="shared" si="6"/>
        <v/>
      </c>
      <c r="P21" s="50" t="str">
        <f t="shared" si="6"/>
        <v/>
      </c>
      <c r="Q21" s="50" t="str">
        <f t="shared" si="6"/>
        <v/>
      </c>
      <c r="R21" s="50" t="str">
        <f t="shared" si="6"/>
        <v/>
      </c>
      <c r="S21" s="50" t="str">
        <f t="shared" si="6"/>
        <v/>
      </c>
      <c r="T21" s="50" t="str">
        <f t="shared" si="6"/>
        <v/>
      </c>
      <c r="U21" s="50" t="str">
        <f t="shared" si="7"/>
        <v/>
      </c>
      <c r="V21" s="28" t="str">
        <f t="shared" si="8"/>
        <v/>
      </c>
      <c r="W21" s="22" t="str">
        <f t="shared" si="9"/>
        <v/>
      </c>
      <c r="X21" s="19" t="str">
        <f t="shared" si="10"/>
        <v/>
      </c>
      <c r="Z21" s="324"/>
      <c r="AA21" s="325"/>
      <c r="AB21" s="325"/>
      <c r="AC21" s="325"/>
      <c r="AD21" s="325"/>
      <c r="AE21" s="326"/>
    </row>
    <row r="22" spans="1:31">
      <c r="A22" s="18">
        <f>IF(biodata!B26&lt;&gt;"",biodata!B26,"")</f>
        <v>1118</v>
      </c>
      <c r="B22" s="19" t="str">
        <f>IF(biodata!D26&lt;&gt;"",biodata!D26,"")</f>
        <v/>
      </c>
      <c r="C22" s="77"/>
      <c r="D22" s="26"/>
      <c r="E22" s="26"/>
      <c r="F22" s="27"/>
      <c r="G22" s="26"/>
      <c r="H22" s="26"/>
      <c r="I22" s="20">
        <f t="shared" si="1"/>
        <v>0</v>
      </c>
      <c r="J22" s="21" t="str">
        <f t="shared" si="5"/>
        <v/>
      </c>
      <c r="K22" s="22" t="str">
        <f t="shared" si="2"/>
        <v/>
      </c>
      <c r="L22" s="19" t="str">
        <f t="shared" si="3"/>
        <v/>
      </c>
      <c r="M22" s="14">
        <f>IF(biodata!B26&lt;&gt;"",biodata!B26,"")</f>
        <v>1118</v>
      </c>
      <c r="N22" s="14" t="str">
        <f>IF(biodata!D26&lt;&gt;"",biodata!D26,"")</f>
        <v/>
      </c>
      <c r="O22" s="50" t="str">
        <f t="shared" si="6"/>
        <v/>
      </c>
      <c r="P22" s="50" t="str">
        <f t="shared" si="6"/>
        <v/>
      </c>
      <c r="Q22" s="50" t="str">
        <f t="shared" si="6"/>
        <v/>
      </c>
      <c r="R22" s="50" t="str">
        <f t="shared" si="6"/>
        <v/>
      </c>
      <c r="S22" s="50" t="str">
        <f t="shared" si="6"/>
        <v/>
      </c>
      <c r="T22" s="50" t="str">
        <f t="shared" si="6"/>
        <v/>
      </c>
      <c r="U22" s="50" t="str">
        <f t="shared" si="7"/>
        <v/>
      </c>
      <c r="V22" s="28" t="str">
        <f t="shared" si="8"/>
        <v/>
      </c>
      <c r="W22" s="22" t="str">
        <f t="shared" si="9"/>
        <v/>
      </c>
      <c r="X22" s="19" t="str">
        <f t="shared" si="10"/>
        <v/>
      </c>
      <c r="Z22" s="324"/>
      <c r="AA22" s="325"/>
      <c r="AB22" s="325"/>
      <c r="AC22" s="325"/>
      <c r="AD22" s="325"/>
      <c r="AE22" s="326"/>
    </row>
    <row r="23" spans="1:31">
      <c r="A23" s="18">
        <f>IF(biodata!B27&lt;&gt;"",biodata!B27,"")</f>
        <v>1119</v>
      </c>
      <c r="B23" s="19" t="str">
        <f>IF(biodata!D27&lt;&gt;"",biodata!D27,"")</f>
        <v/>
      </c>
      <c r="C23" s="77"/>
      <c r="D23" s="26"/>
      <c r="E23" s="26"/>
      <c r="F23" s="27"/>
      <c r="G23" s="26"/>
      <c r="H23" s="26"/>
      <c r="I23" s="20">
        <f t="shared" si="1"/>
        <v>0</v>
      </c>
      <c r="J23" s="21" t="str">
        <f t="shared" si="5"/>
        <v/>
      </c>
      <c r="K23" s="22" t="str">
        <f t="shared" si="2"/>
        <v/>
      </c>
      <c r="L23" s="19" t="str">
        <f t="shared" si="3"/>
        <v/>
      </c>
      <c r="M23" s="14">
        <f>IF(biodata!B27&lt;&gt;"",biodata!B27,"")</f>
        <v>1119</v>
      </c>
      <c r="N23" s="14" t="str">
        <f>IF(biodata!D27&lt;&gt;"",biodata!D27,"")</f>
        <v/>
      </c>
      <c r="O23" s="50" t="str">
        <f t="shared" si="6"/>
        <v/>
      </c>
      <c r="P23" s="50" t="str">
        <f t="shared" si="6"/>
        <v/>
      </c>
      <c r="Q23" s="50" t="str">
        <f t="shared" si="6"/>
        <v/>
      </c>
      <c r="R23" s="50" t="str">
        <f t="shared" si="6"/>
        <v/>
      </c>
      <c r="S23" s="50" t="str">
        <f t="shared" si="6"/>
        <v/>
      </c>
      <c r="T23" s="50" t="str">
        <f t="shared" si="6"/>
        <v/>
      </c>
      <c r="U23" s="50" t="str">
        <f t="shared" si="7"/>
        <v/>
      </c>
      <c r="V23" s="28" t="str">
        <f t="shared" si="8"/>
        <v/>
      </c>
      <c r="W23" s="22" t="str">
        <f t="shared" si="9"/>
        <v/>
      </c>
      <c r="X23" s="19" t="str">
        <f t="shared" si="10"/>
        <v/>
      </c>
      <c r="Z23" s="324"/>
      <c r="AA23" s="325"/>
      <c r="AB23" s="325"/>
      <c r="AC23" s="325"/>
      <c r="AD23" s="325"/>
      <c r="AE23" s="326"/>
    </row>
    <row r="24" spans="1:31">
      <c r="A24" s="18">
        <f>IF(biodata!B28&lt;&gt;"",biodata!B28,"")</f>
        <v>1120</v>
      </c>
      <c r="B24" s="19" t="str">
        <f>IF(biodata!D28&lt;&gt;"",biodata!D28,"")</f>
        <v/>
      </c>
      <c r="C24" s="77"/>
      <c r="D24" s="26"/>
      <c r="E24" s="26"/>
      <c r="F24" s="27"/>
      <c r="G24" s="26"/>
      <c r="H24" s="26"/>
      <c r="I24" s="20">
        <f t="shared" si="1"/>
        <v>0</v>
      </c>
      <c r="J24" s="21" t="str">
        <f t="shared" si="5"/>
        <v/>
      </c>
      <c r="K24" s="22" t="str">
        <f t="shared" si="2"/>
        <v/>
      </c>
      <c r="L24" s="19" t="str">
        <f t="shared" si="3"/>
        <v/>
      </c>
      <c r="M24" s="14">
        <f>IF(biodata!B28&lt;&gt;"",biodata!B28,"")</f>
        <v>1120</v>
      </c>
      <c r="N24" s="14" t="str">
        <f>IF(biodata!D28&lt;&gt;"",biodata!D28,"")</f>
        <v/>
      </c>
      <c r="O24" s="50" t="str">
        <f t="shared" si="6"/>
        <v/>
      </c>
      <c r="P24" s="50" t="str">
        <f t="shared" si="6"/>
        <v/>
      </c>
      <c r="Q24" s="50" t="str">
        <f t="shared" si="6"/>
        <v/>
      </c>
      <c r="R24" s="50" t="str">
        <f t="shared" si="6"/>
        <v/>
      </c>
      <c r="S24" s="50" t="str">
        <f t="shared" si="6"/>
        <v/>
      </c>
      <c r="T24" s="50" t="str">
        <f t="shared" si="6"/>
        <v/>
      </c>
      <c r="U24" s="50" t="str">
        <f t="shared" si="7"/>
        <v/>
      </c>
      <c r="V24" s="28" t="str">
        <f t="shared" si="8"/>
        <v/>
      </c>
      <c r="W24" s="22" t="str">
        <f t="shared" si="9"/>
        <v/>
      </c>
      <c r="X24" s="19" t="str">
        <f t="shared" si="10"/>
        <v/>
      </c>
      <c r="Z24" s="324"/>
      <c r="AA24" s="325"/>
      <c r="AB24" s="325"/>
      <c r="AC24" s="325"/>
      <c r="AD24" s="325"/>
      <c r="AE24" s="326"/>
    </row>
    <row r="25" spans="1:31">
      <c r="A25" s="18">
        <f>IF(biodata!B29&lt;&gt;"",biodata!B29,"")</f>
        <v>1121</v>
      </c>
      <c r="B25" s="19" t="str">
        <f>IF(biodata!D29&lt;&gt;"",biodata!D29,"")</f>
        <v/>
      </c>
      <c r="C25" s="77"/>
      <c r="D25" s="26"/>
      <c r="E25" s="26"/>
      <c r="F25" s="27"/>
      <c r="G25" s="26"/>
      <c r="H25" s="26"/>
      <c r="I25" s="20">
        <f t="shared" si="1"/>
        <v>0</v>
      </c>
      <c r="J25" s="21" t="str">
        <f t="shared" si="5"/>
        <v/>
      </c>
      <c r="K25" s="22" t="str">
        <f t="shared" si="2"/>
        <v/>
      </c>
      <c r="L25" s="19" t="str">
        <f t="shared" si="3"/>
        <v/>
      </c>
      <c r="M25" s="14">
        <f>IF(biodata!B29&lt;&gt;"",biodata!B29,"")</f>
        <v>1121</v>
      </c>
      <c r="N25" s="14" t="str">
        <f>IF(biodata!D29&lt;&gt;"",biodata!D29,"")</f>
        <v/>
      </c>
      <c r="O25" s="50" t="str">
        <f t="shared" si="6"/>
        <v/>
      </c>
      <c r="P25" s="50" t="str">
        <f t="shared" si="6"/>
        <v/>
      </c>
      <c r="Q25" s="50" t="str">
        <f t="shared" si="6"/>
        <v/>
      </c>
      <c r="R25" s="50" t="str">
        <f t="shared" si="6"/>
        <v/>
      </c>
      <c r="S25" s="50" t="str">
        <f t="shared" si="6"/>
        <v/>
      </c>
      <c r="T25" s="50" t="str">
        <f t="shared" si="6"/>
        <v/>
      </c>
      <c r="U25" s="50" t="str">
        <f t="shared" si="7"/>
        <v/>
      </c>
      <c r="V25" s="28" t="str">
        <f t="shared" si="8"/>
        <v/>
      </c>
      <c r="W25" s="22" t="str">
        <f t="shared" si="9"/>
        <v/>
      </c>
      <c r="X25" s="19" t="str">
        <f t="shared" si="10"/>
        <v/>
      </c>
      <c r="Z25" s="324"/>
      <c r="AA25" s="325"/>
      <c r="AB25" s="325"/>
      <c r="AC25" s="325"/>
      <c r="AD25" s="325"/>
      <c r="AE25" s="326"/>
    </row>
    <row r="26" spans="1:31" ht="16.5" thickBot="1">
      <c r="A26" s="18">
        <f>IF(biodata!B30&lt;&gt;"",biodata!B30,"")</f>
        <v>1122</v>
      </c>
      <c r="B26" s="19" t="str">
        <f>IF(biodata!D30&lt;&gt;"",biodata!D30,"")</f>
        <v/>
      </c>
      <c r="C26" s="77"/>
      <c r="D26" s="26"/>
      <c r="E26" s="26"/>
      <c r="F26" s="27"/>
      <c r="G26" s="26"/>
      <c r="H26" s="26"/>
      <c r="I26" s="20">
        <f t="shared" si="1"/>
        <v>0</v>
      </c>
      <c r="J26" s="21" t="str">
        <f t="shared" si="5"/>
        <v/>
      </c>
      <c r="K26" s="22" t="str">
        <f t="shared" si="2"/>
        <v/>
      </c>
      <c r="L26" s="19" t="str">
        <f t="shared" si="3"/>
        <v/>
      </c>
      <c r="M26" s="14">
        <f>IF(biodata!B30&lt;&gt;"",biodata!B30,"")</f>
        <v>1122</v>
      </c>
      <c r="N26" s="14" t="str">
        <f>IF(biodata!D30&lt;&gt;"",biodata!D30,"")</f>
        <v/>
      </c>
      <c r="O26" s="50" t="str">
        <f t="shared" si="6"/>
        <v/>
      </c>
      <c r="P26" s="50" t="str">
        <f t="shared" si="6"/>
        <v/>
      </c>
      <c r="Q26" s="50" t="str">
        <f t="shared" si="6"/>
        <v/>
      </c>
      <c r="R26" s="50" t="str">
        <f t="shared" si="6"/>
        <v/>
      </c>
      <c r="S26" s="50" t="str">
        <f t="shared" si="6"/>
        <v/>
      </c>
      <c r="T26" s="50" t="str">
        <f t="shared" si="6"/>
        <v/>
      </c>
      <c r="U26" s="50" t="str">
        <f t="shared" si="7"/>
        <v/>
      </c>
      <c r="V26" s="28" t="str">
        <f t="shared" si="8"/>
        <v/>
      </c>
      <c r="W26" s="22" t="str">
        <f t="shared" si="9"/>
        <v/>
      </c>
      <c r="X26" s="19" t="str">
        <f t="shared" si="10"/>
        <v/>
      </c>
      <c r="Z26" s="327"/>
      <c r="AA26" s="328"/>
      <c r="AB26" s="328"/>
      <c r="AC26" s="328"/>
      <c r="AD26" s="328"/>
      <c r="AE26" s="329"/>
    </row>
    <row r="27" spans="1:31">
      <c r="A27" s="18">
        <f>IF(biodata!B31&lt;&gt;"",biodata!B31,"")</f>
        <v>1123</v>
      </c>
      <c r="B27" s="19" t="str">
        <f>IF(biodata!D31&lt;&gt;"",biodata!D31,"")</f>
        <v/>
      </c>
      <c r="C27" s="77"/>
      <c r="D27" s="26"/>
      <c r="E27" s="26"/>
      <c r="F27" s="27"/>
      <c r="G27" s="26"/>
      <c r="H27" s="26"/>
      <c r="I27" s="20">
        <f t="shared" si="1"/>
        <v>0</v>
      </c>
      <c r="J27" s="21" t="str">
        <f t="shared" si="5"/>
        <v/>
      </c>
      <c r="K27" s="22" t="str">
        <f t="shared" si="2"/>
        <v/>
      </c>
      <c r="L27" s="19" t="str">
        <f t="shared" si="3"/>
        <v/>
      </c>
      <c r="M27" s="14">
        <f>IF(biodata!B31&lt;&gt;"",biodata!B31,"")</f>
        <v>1123</v>
      </c>
      <c r="N27" s="14" t="str">
        <f>IF(biodata!D31&lt;&gt;"",biodata!D31,"")</f>
        <v/>
      </c>
      <c r="O27" s="50" t="str">
        <f t="shared" si="6"/>
        <v/>
      </c>
      <c r="P27" s="50" t="str">
        <f t="shared" si="6"/>
        <v/>
      </c>
      <c r="Q27" s="50" t="str">
        <f t="shared" si="6"/>
        <v/>
      </c>
      <c r="R27" s="50" t="str">
        <f t="shared" si="6"/>
        <v/>
      </c>
      <c r="S27" s="50" t="str">
        <f t="shared" si="6"/>
        <v/>
      </c>
      <c r="T27" s="50" t="str">
        <f t="shared" si="6"/>
        <v/>
      </c>
      <c r="U27" s="50" t="str">
        <f t="shared" si="7"/>
        <v/>
      </c>
      <c r="V27" s="28" t="str">
        <f t="shared" si="8"/>
        <v/>
      </c>
      <c r="W27" s="22" t="str">
        <f t="shared" si="9"/>
        <v/>
      </c>
      <c r="X27" s="19" t="str">
        <f t="shared" si="10"/>
        <v/>
      </c>
    </row>
    <row r="28" spans="1:31">
      <c r="A28" s="18">
        <f>IF(biodata!B32&lt;&gt;"",biodata!B32,"")</f>
        <v>1124</v>
      </c>
      <c r="B28" s="19" t="str">
        <f>IF(biodata!D32&lt;&gt;"",biodata!D32,"")</f>
        <v/>
      </c>
      <c r="C28" s="77"/>
      <c r="D28" s="26"/>
      <c r="E28" s="26"/>
      <c r="F28" s="27"/>
      <c r="G28" s="26"/>
      <c r="H28" s="26"/>
      <c r="I28" s="20">
        <f t="shared" si="1"/>
        <v>0</v>
      </c>
      <c r="J28" s="21" t="str">
        <f t="shared" si="5"/>
        <v/>
      </c>
      <c r="K28" s="22" t="str">
        <f t="shared" si="2"/>
        <v/>
      </c>
      <c r="L28" s="19" t="str">
        <f t="shared" si="3"/>
        <v/>
      </c>
      <c r="M28" s="14">
        <f>IF(biodata!B32&lt;&gt;"",biodata!B32,"")</f>
        <v>1124</v>
      </c>
      <c r="N28" s="14" t="str">
        <f>IF(biodata!D32&lt;&gt;"",biodata!D32,"")</f>
        <v/>
      </c>
      <c r="O28" s="50" t="str">
        <f t="shared" si="6"/>
        <v/>
      </c>
      <c r="P28" s="50" t="str">
        <f t="shared" si="6"/>
        <v/>
      </c>
      <c r="Q28" s="50" t="str">
        <f t="shared" si="6"/>
        <v/>
      </c>
      <c r="R28" s="50" t="str">
        <f t="shared" si="6"/>
        <v/>
      </c>
      <c r="S28" s="50" t="str">
        <f t="shared" si="6"/>
        <v/>
      </c>
      <c r="T28" s="50" t="str">
        <f t="shared" si="6"/>
        <v/>
      </c>
      <c r="U28" s="50" t="str">
        <f t="shared" si="7"/>
        <v/>
      </c>
      <c r="V28" s="28" t="str">
        <f t="shared" si="8"/>
        <v/>
      </c>
      <c r="W28" s="22" t="str">
        <f t="shared" si="9"/>
        <v/>
      </c>
      <c r="X28" s="19" t="str">
        <f t="shared" si="10"/>
        <v/>
      </c>
    </row>
    <row r="29" spans="1:31">
      <c r="A29" s="18">
        <f>IF(biodata!B33&lt;&gt;"",biodata!B33,"")</f>
        <v>1125</v>
      </c>
      <c r="B29" s="19" t="str">
        <f>IF(biodata!D33&lt;&gt;"",biodata!D33,"")</f>
        <v/>
      </c>
      <c r="C29" s="77"/>
      <c r="D29" s="26"/>
      <c r="E29" s="26"/>
      <c r="F29" s="27"/>
      <c r="G29" s="26"/>
      <c r="H29" s="26"/>
      <c r="I29" s="20">
        <f t="shared" si="1"/>
        <v>0</v>
      </c>
      <c r="J29" s="21" t="str">
        <f t="shared" si="5"/>
        <v/>
      </c>
      <c r="K29" s="22" t="str">
        <f t="shared" si="2"/>
        <v/>
      </c>
      <c r="L29" s="19" t="str">
        <f t="shared" si="3"/>
        <v/>
      </c>
      <c r="M29" s="14">
        <f>IF(biodata!B33&lt;&gt;"",biodata!B33,"")</f>
        <v>1125</v>
      </c>
      <c r="N29" s="14" t="str">
        <f>IF(biodata!D33&lt;&gt;"",biodata!D33,"")</f>
        <v/>
      </c>
      <c r="O29" s="50" t="str">
        <f t="shared" si="6"/>
        <v/>
      </c>
      <c r="P29" s="50" t="str">
        <f t="shared" si="6"/>
        <v/>
      </c>
      <c r="Q29" s="50" t="str">
        <f t="shared" si="6"/>
        <v/>
      </c>
      <c r="R29" s="50" t="str">
        <f t="shared" si="6"/>
        <v/>
      </c>
      <c r="S29" s="50" t="str">
        <f t="shared" si="6"/>
        <v/>
      </c>
      <c r="T29" s="50" t="str">
        <f t="shared" si="6"/>
        <v/>
      </c>
      <c r="U29" s="50" t="str">
        <f t="shared" si="7"/>
        <v/>
      </c>
      <c r="V29" s="28" t="str">
        <f t="shared" si="8"/>
        <v/>
      </c>
      <c r="W29" s="22" t="str">
        <f t="shared" si="9"/>
        <v/>
      </c>
      <c r="X29" s="19" t="str">
        <f t="shared" si="10"/>
        <v/>
      </c>
    </row>
    <row r="30" spans="1:31">
      <c r="A30" s="18">
        <f>IF(biodata!B34&lt;&gt;"",biodata!B34,"")</f>
        <v>1126</v>
      </c>
      <c r="B30" s="19" t="str">
        <f>IF(biodata!D34&lt;&gt;"",biodata!D34,"")</f>
        <v/>
      </c>
      <c r="C30" s="77"/>
      <c r="D30" s="26"/>
      <c r="E30" s="26"/>
      <c r="F30" s="27"/>
      <c r="G30" s="26"/>
      <c r="H30" s="26"/>
      <c r="I30" s="20">
        <f t="shared" si="1"/>
        <v>0</v>
      </c>
      <c r="J30" s="21" t="str">
        <f t="shared" si="5"/>
        <v/>
      </c>
      <c r="K30" s="22" t="str">
        <f t="shared" si="2"/>
        <v/>
      </c>
      <c r="L30" s="19" t="str">
        <f t="shared" si="3"/>
        <v/>
      </c>
      <c r="M30" s="14">
        <f>IF(biodata!B34&lt;&gt;"",biodata!B34,"")</f>
        <v>1126</v>
      </c>
      <c r="N30" s="14" t="str">
        <f>IF(biodata!D34&lt;&gt;"",biodata!D34,"")</f>
        <v/>
      </c>
      <c r="O30" s="50" t="str">
        <f t="shared" si="6"/>
        <v/>
      </c>
      <c r="P30" s="50" t="str">
        <f t="shared" si="6"/>
        <v/>
      </c>
      <c r="Q30" s="50" t="str">
        <f t="shared" si="6"/>
        <v/>
      </c>
      <c r="R30" s="50" t="str">
        <f t="shared" si="6"/>
        <v/>
      </c>
      <c r="S30" s="50" t="str">
        <f t="shared" si="6"/>
        <v/>
      </c>
      <c r="T30" s="50" t="str">
        <f t="shared" si="6"/>
        <v/>
      </c>
      <c r="U30" s="50" t="str">
        <f t="shared" si="7"/>
        <v/>
      </c>
      <c r="V30" s="28" t="str">
        <f t="shared" si="8"/>
        <v/>
      </c>
      <c r="W30" s="22" t="str">
        <f t="shared" si="9"/>
        <v/>
      </c>
      <c r="X30" s="19" t="str">
        <f t="shared" si="10"/>
        <v/>
      </c>
    </row>
    <row r="31" spans="1:31">
      <c r="A31" s="18">
        <f>IF(biodata!B35&lt;&gt;"",biodata!B35,"")</f>
        <v>1127</v>
      </c>
      <c r="B31" s="19" t="str">
        <f>IF(biodata!D35&lt;&gt;"",biodata!D35,"")</f>
        <v/>
      </c>
      <c r="C31" s="77"/>
      <c r="D31" s="26"/>
      <c r="E31" s="26"/>
      <c r="F31" s="27"/>
      <c r="G31" s="26"/>
      <c r="H31" s="26"/>
      <c r="I31" s="20">
        <f t="shared" si="1"/>
        <v>0</v>
      </c>
      <c r="J31" s="21" t="str">
        <f t="shared" si="5"/>
        <v/>
      </c>
      <c r="K31" s="22" t="str">
        <f t="shared" si="2"/>
        <v/>
      </c>
      <c r="L31" s="19" t="str">
        <f t="shared" si="3"/>
        <v/>
      </c>
      <c r="M31" s="14">
        <f>IF(biodata!B35&lt;&gt;"",biodata!B35,"")</f>
        <v>1127</v>
      </c>
      <c r="N31" s="14" t="str">
        <f>IF(biodata!D35&lt;&gt;"",biodata!D35,"")</f>
        <v/>
      </c>
      <c r="O31" s="50" t="str">
        <f t="shared" si="6"/>
        <v/>
      </c>
      <c r="P31" s="50" t="str">
        <f t="shared" si="6"/>
        <v/>
      </c>
      <c r="Q31" s="50" t="str">
        <f t="shared" si="6"/>
        <v/>
      </c>
      <c r="R31" s="50" t="str">
        <f t="shared" si="6"/>
        <v/>
      </c>
      <c r="S31" s="50" t="str">
        <f t="shared" si="6"/>
        <v/>
      </c>
      <c r="T31" s="50" t="str">
        <f t="shared" si="6"/>
        <v/>
      </c>
      <c r="U31" s="50" t="str">
        <f t="shared" si="7"/>
        <v/>
      </c>
      <c r="V31" s="28" t="str">
        <f t="shared" si="8"/>
        <v/>
      </c>
      <c r="W31" s="22" t="str">
        <f t="shared" si="9"/>
        <v/>
      </c>
      <c r="X31" s="19" t="str">
        <f t="shared" si="10"/>
        <v/>
      </c>
    </row>
    <row r="32" spans="1:31">
      <c r="A32" s="18">
        <f>IF(biodata!B36&lt;&gt;"",biodata!B36,"")</f>
        <v>1128</v>
      </c>
      <c r="B32" s="19" t="str">
        <f>IF(biodata!D36&lt;&gt;"",biodata!D36,"")</f>
        <v/>
      </c>
      <c r="C32" s="77"/>
      <c r="D32" s="26"/>
      <c r="E32" s="26"/>
      <c r="F32" s="27"/>
      <c r="G32" s="26"/>
      <c r="H32" s="26"/>
      <c r="I32" s="20">
        <f t="shared" si="1"/>
        <v>0</v>
      </c>
      <c r="J32" s="21" t="str">
        <f t="shared" si="5"/>
        <v/>
      </c>
      <c r="K32" s="22" t="str">
        <f t="shared" si="2"/>
        <v/>
      </c>
      <c r="L32" s="19" t="str">
        <f t="shared" si="3"/>
        <v/>
      </c>
      <c r="M32" s="14">
        <f>IF(biodata!B36&lt;&gt;"",biodata!B36,"")</f>
        <v>1128</v>
      </c>
      <c r="N32" s="14" t="str">
        <f>IF(biodata!D36&lt;&gt;"",biodata!D36,"")</f>
        <v/>
      </c>
      <c r="O32" s="50" t="str">
        <f t="shared" si="6"/>
        <v/>
      </c>
      <c r="P32" s="50" t="str">
        <f t="shared" si="6"/>
        <v/>
      </c>
      <c r="Q32" s="50" t="str">
        <f t="shared" si="6"/>
        <v/>
      </c>
      <c r="R32" s="50" t="str">
        <f t="shared" si="6"/>
        <v/>
      </c>
      <c r="S32" s="50" t="str">
        <f t="shared" si="6"/>
        <v/>
      </c>
      <c r="T32" s="50" t="str">
        <f t="shared" si="6"/>
        <v/>
      </c>
      <c r="U32" s="50" t="str">
        <f t="shared" si="7"/>
        <v/>
      </c>
      <c r="V32" s="28" t="str">
        <f t="shared" si="8"/>
        <v/>
      </c>
      <c r="W32" s="22" t="str">
        <f t="shared" si="9"/>
        <v/>
      </c>
      <c r="X32" s="19" t="str">
        <f t="shared" si="10"/>
        <v/>
      </c>
    </row>
    <row r="33" spans="1:24">
      <c r="A33" s="18" t="str">
        <f>IF(biodata!B37&lt;&gt;"",biodata!B37,"")</f>
        <v/>
      </c>
      <c r="B33" s="19" t="str">
        <f>IF(biodata!D37&lt;&gt;"",biodata!D37,"")</f>
        <v/>
      </c>
      <c r="C33" s="77"/>
      <c r="D33" s="26"/>
      <c r="E33" s="26"/>
      <c r="F33" s="27"/>
      <c r="G33" s="26"/>
      <c r="H33" s="26"/>
      <c r="I33" s="20">
        <f t="shared" si="1"/>
        <v>0</v>
      </c>
      <c r="J33" s="21" t="str">
        <f t="shared" si="5"/>
        <v/>
      </c>
      <c r="K33" s="22" t="str">
        <f t="shared" si="2"/>
        <v/>
      </c>
      <c r="L33" s="19" t="str">
        <f t="shared" si="3"/>
        <v/>
      </c>
      <c r="M33" s="14" t="str">
        <f>IF(biodata!B37&lt;&gt;"",biodata!B37,"")</f>
        <v/>
      </c>
      <c r="N33" s="14" t="str">
        <f>IF(biodata!D37&lt;&gt;"",biodata!D37,"")</f>
        <v/>
      </c>
      <c r="O33" s="50" t="str">
        <f t="shared" si="6"/>
        <v/>
      </c>
      <c r="P33" s="50" t="str">
        <f t="shared" si="6"/>
        <v/>
      </c>
      <c r="Q33" s="50" t="str">
        <f t="shared" si="6"/>
        <v/>
      </c>
      <c r="R33" s="50" t="str">
        <f t="shared" si="6"/>
        <v/>
      </c>
      <c r="S33" s="50" t="str">
        <f t="shared" si="6"/>
        <v/>
      </c>
      <c r="T33" s="50" t="str">
        <f t="shared" si="6"/>
        <v/>
      </c>
      <c r="U33" s="50" t="str">
        <f t="shared" si="7"/>
        <v/>
      </c>
      <c r="V33" s="28" t="str">
        <f t="shared" si="8"/>
        <v/>
      </c>
      <c r="W33" s="22" t="str">
        <f t="shared" si="9"/>
        <v/>
      </c>
      <c r="X33" s="19" t="str">
        <f t="shared" si="10"/>
        <v/>
      </c>
    </row>
    <row r="34" spans="1:24">
      <c r="A34" s="18" t="str">
        <f>IF(biodata!B38&lt;&gt;"",biodata!B38,"")</f>
        <v/>
      </c>
      <c r="B34" s="19" t="str">
        <f>IF(biodata!D38&lt;&gt;"",biodata!D38,"")</f>
        <v/>
      </c>
      <c r="C34" s="77"/>
      <c r="D34" s="26"/>
      <c r="E34" s="26"/>
      <c r="F34" s="27"/>
      <c r="G34" s="26"/>
      <c r="H34" s="26"/>
      <c r="I34" s="20">
        <f t="shared" si="1"/>
        <v>0</v>
      </c>
      <c r="J34" s="21" t="str">
        <f t="shared" si="5"/>
        <v/>
      </c>
      <c r="K34" s="22" t="str">
        <f t="shared" si="2"/>
        <v/>
      </c>
      <c r="L34" s="19" t="str">
        <f t="shared" si="3"/>
        <v/>
      </c>
      <c r="M34" s="14" t="str">
        <f>IF(biodata!B38&lt;&gt;"",biodata!B38,"")</f>
        <v/>
      </c>
      <c r="N34" s="14" t="str">
        <f>IF(biodata!D38&lt;&gt;"",biodata!D38,"")</f>
        <v/>
      </c>
      <c r="O34" s="50" t="str">
        <f t="shared" si="6"/>
        <v/>
      </c>
      <c r="P34" s="50" t="str">
        <f t="shared" si="6"/>
        <v/>
      </c>
      <c r="Q34" s="50" t="str">
        <f t="shared" si="6"/>
        <v/>
      </c>
      <c r="R34" s="50" t="str">
        <f t="shared" si="6"/>
        <v/>
      </c>
      <c r="S34" s="50" t="str">
        <f t="shared" si="6"/>
        <v/>
      </c>
      <c r="T34" s="50" t="str">
        <f t="shared" si="6"/>
        <v/>
      </c>
      <c r="U34" s="50" t="str">
        <f t="shared" si="7"/>
        <v/>
      </c>
      <c r="V34" s="28" t="str">
        <f t="shared" si="8"/>
        <v/>
      </c>
      <c r="W34" s="22" t="str">
        <f t="shared" si="9"/>
        <v/>
      </c>
      <c r="X34" s="19" t="str">
        <f t="shared" si="10"/>
        <v/>
      </c>
    </row>
    <row r="35" spans="1:24">
      <c r="A35" s="18" t="str">
        <f>IF(biodata!B39&lt;&gt;"",biodata!B39,"")</f>
        <v/>
      </c>
      <c r="B35" s="19" t="str">
        <f>IF(biodata!D39&lt;&gt;"",biodata!D39,"")</f>
        <v/>
      </c>
      <c r="C35" s="77"/>
      <c r="D35" s="26"/>
      <c r="E35" s="26"/>
      <c r="F35" s="27"/>
      <c r="G35" s="26"/>
      <c r="H35" s="26"/>
      <c r="I35" s="20">
        <f t="shared" si="1"/>
        <v>0</v>
      </c>
      <c r="J35" s="21" t="str">
        <f t="shared" si="5"/>
        <v/>
      </c>
      <c r="K35" s="22" t="str">
        <f t="shared" si="2"/>
        <v/>
      </c>
      <c r="L35" s="19" t="str">
        <f t="shared" si="3"/>
        <v/>
      </c>
      <c r="M35" s="14" t="str">
        <f>IF(biodata!B39&lt;&gt;"",biodata!B39,"")</f>
        <v/>
      </c>
      <c r="N35" s="14" t="str">
        <f>IF(biodata!D39&lt;&gt;"",biodata!D39,"")</f>
        <v/>
      </c>
      <c r="O35" s="50" t="str">
        <f t="shared" si="6"/>
        <v/>
      </c>
      <c r="P35" s="50" t="str">
        <f t="shared" si="6"/>
        <v/>
      </c>
      <c r="Q35" s="50" t="str">
        <f t="shared" si="6"/>
        <v/>
      </c>
      <c r="R35" s="50" t="str">
        <f t="shared" si="6"/>
        <v/>
      </c>
      <c r="S35" s="50" t="str">
        <f t="shared" si="6"/>
        <v/>
      </c>
      <c r="T35" s="50" t="str">
        <f t="shared" si="6"/>
        <v/>
      </c>
      <c r="U35" s="50" t="str">
        <f t="shared" si="7"/>
        <v/>
      </c>
      <c r="V35" s="28" t="str">
        <f t="shared" si="8"/>
        <v/>
      </c>
      <c r="W35" s="22" t="str">
        <f t="shared" si="9"/>
        <v/>
      </c>
      <c r="X35" s="19" t="str">
        <f t="shared" si="10"/>
        <v/>
      </c>
    </row>
    <row r="36" spans="1:24">
      <c r="A36" s="18" t="str">
        <f>IF(biodata!B40&lt;&gt;"",biodata!B40,"")</f>
        <v/>
      </c>
      <c r="B36" s="19" t="str">
        <f>IF(biodata!D40&lt;&gt;"",biodata!D40,"")</f>
        <v/>
      </c>
      <c r="C36" s="77"/>
      <c r="D36" s="26"/>
      <c r="E36" s="26"/>
      <c r="F36" s="27"/>
      <c r="G36" s="26"/>
      <c r="H36" s="26"/>
      <c r="I36" s="20">
        <f t="shared" si="1"/>
        <v>0</v>
      </c>
      <c r="J36" s="21" t="str">
        <f t="shared" si="5"/>
        <v/>
      </c>
      <c r="K36" s="22" t="str">
        <f t="shared" si="2"/>
        <v/>
      </c>
      <c r="L36" s="19" t="str">
        <f t="shared" si="3"/>
        <v/>
      </c>
      <c r="M36" s="14" t="str">
        <f>IF(biodata!B40&lt;&gt;"",biodata!B40,"")</f>
        <v/>
      </c>
      <c r="N36" s="14" t="str">
        <f>IF(biodata!D40&lt;&gt;"",biodata!D40,"")</f>
        <v/>
      </c>
      <c r="O36" s="50" t="str">
        <f t="shared" si="6"/>
        <v/>
      </c>
      <c r="P36" s="50" t="str">
        <f t="shared" si="6"/>
        <v/>
      </c>
      <c r="Q36" s="50" t="str">
        <f t="shared" si="6"/>
        <v/>
      </c>
      <c r="R36" s="50" t="str">
        <f t="shared" si="6"/>
        <v/>
      </c>
      <c r="S36" s="50" t="str">
        <f t="shared" si="6"/>
        <v/>
      </c>
      <c r="T36" s="50" t="str">
        <f t="shared" si="6"/>
        <v/>
      </c>
      <c r="U36" s="50" t="str">
        <f t="shared" si="7"/>
        <v/>
      </c>
      <c r="V36" s="28" t="str">
        <f t="shared" si="8"/>
        <v/>
      </c>
      <c r="W36" s="22" t="str">
        <f t="shared" si="9"/>
        <v/>
      </c>
      <c r="X36" s="19" t="str">
        <f t="shared" si="10"/>
        <v/>
      </c>
    </row>
    <row r="37" spans="1:24">
      <c r="A37" s="18" t="str">
        <f>IF(biodata!B41&lt;&gt;"",biodata!B41,"")</f>
        <v/>
      </c>
      <c r="B37" s="19" t="str">
        <f>IF(biodata!D41&lt;&gt;"",biodata!D41,"")</f>
        <v/>
      </c>
      <c r="C37" s="77"/>
      <c r="D37" s="26"/>
      <c r="E37" s="26"/>
      <c r="F37" s="27"/>
      <c r="G37" s="26"/>
      <c r="H37" s="26"/>
      <c r="I37" s="20">
        <f t="shared" si="1"/>
        <v>0</v>
      </c>
      <c r="J37" s="21" t="str">
        <f t="shared" si="5"/>
        <v/>
      </c>
      <c r="K37" s="22" t="str">
        <f t="shared" si="2"/>
        <v/>
      </c>
      <c r="L37" s="19" t="str">
        <f t="shared" si="3"/>
        <v/>
      </c>
      <c r="M37" s="14" t="str">
        <f>IF(biodata!B41&lt;&gt;"",biodata!B41,"")</f>
        <v/>
      </c>
      <c r="N37" s="14" t="str">
        <f>IF(biodata!D41&lt;&gt;"",biodata!D41,"")</f>
        <v/>
      </c>
      <c r="O37" s="50" t="str">
        <f t="shared" si="6"/>
        <v/>
      </c>
      <c r="P37" s="50" t="str">
        <f t="shared" si="6"/>
        <v/>
      </c>
      <c r="Q37" s="50" t="str">
        <f t="shared" si="6"/>
        <v/>
      </c>
      <c r="R37" s="50" t="str">
        <f t="shared" si="6"/>
        <v/>
      </c>
      <c r="S37" s="50" t="str">
        <f t="shared" si="6"/>
        <v/>
      </c>
      <c r="T37" s="50" t="str">
        <f t="shared" si="6"/>
        <v/>
      </c>
      <c r="U37" s="50" t="str">
        <f t="shared" si="7"/>
        <v/>
      </c>
      <c r="V37" s="28" t="str">
        <f t="shared" si="8"/>
        <v/>
      </c>
      <c r="W37" s="22" t="str">
        <f t="shared" si="9"/>
        <v/>
      </c>
      <c r="X37" s="19" t="str">
        <f t="shared" si="10"/>
        <v/>
      </c>
    </row>
    <row r="38" spans="1:24">
      <c r="A38" s="18" t="str">
        <f>IF(biodata!B42&lt;&gt;"",biodata!B42,"")</f>
        <v/>
      </c>
      <c r="B38" s="19" t="str">
        <f>IF(biodata!D42&lt;&gt;"",biodata!D42,"")</f>
        <v/>
      </c>
      <c r="C38" s="77"/>
      <c r="D38" s="26"/>
      <c r="E38" s="26"/>
      <c r="F38" s="27"/>
      <c r="G38" s="26"/>
      <c r="H38" s="26"/>
      <c r="I38" s="20">
        <f t="shared" si="1"/>
        <v>0</v>
      </c>
      <c r="J38" s="21" t="str">
        <f t="shared" si="5"/>
        <v/>
      </c>
      <c r="K38" s="22" t="str">
        <f>IF(J38&lt;&gt;"",IF(I38&gt;90,"A1",IF(I38&gt;80,"A2",IF(I38&gt;70,"B1",IF(I38&gt;60,"B2",IF(I38&gt;50,"C1",IF(I38&gt;40,"C2",IF(I38&gt;33,"D",IF(I38&gt;20,"E1","E2")))))))),"")</f>
        <v/>
      </c>
      <c r="L38" s="19" t="str">
        <f>IF(K38&lt;&gt;"",RANK(J38,$J$5:$J$49,0),"")</f>
        <v/>
      </c>
      <c r="M38" s="14" t="str">
        <f>IF(biodata!B42&lt;&gt;"",biodata!B42,"")</f>
        <v/>
      </c>
      <c r="N38" s="14" t="str">
        <f>IF(biodata!D42&lt;&gt;"",biodata!D42,"")</f>
        <v/>
      </c>
      <c r="O38" s="50" t="str">
        <f t="shared" si="6"/>
        <v/>
      </c>
      <c r="P38" s="50" t="str">
        <f t="shared" si="6"/>
        <v/>
      </c>
      <c r="Q38" s="50" t="str">
        <f t="shared" si="6"/>
        <v/>
      </c>
      <c r="R38" s="50" t="str">
        <f t="shared" si="6"/>
        <v/>
      </c>
      <c r="S38" s="50" t="str">
        <f t="shared" si="6"/>
        <v/>
      </c>
      <c r="T38" s="50" t="str">
        <f t="shared" si="6"/>
        <v/>
      </c>
      <c r="U38" s="50" t="str">
        <f t="shared" si="7"/>
        <v/>
      </c>
      <c r="V38" s="28" t="str">
        <f t="shared" si="8"/>
        <v/>
      </c>
      <c r="W38" s="22" t="str">
        <f t="shared" si="9"/>
        <v/>
      </c>
      <c r="X38" s="19" t="str">
        <f t="shared" si="10"/>
        <v/>
      </c>
    </row>
    <row r="39" spans="1:24">
      <c r="A39" s="18" t="str">
        <f>IF(biodata!B43&lt;&gt;"",biodata!B43,"")</f>
        <v/>
      </c>
      <c r="B39" s="19" t="str">
        <f>IF(biodata!D43&lt;&gt;"",biodata!D43,"")</f>
        <v/>
      </c>
      <c r="C39" s="77"/>
      <c r="D39" s="26"/>
      <c r="E39" s="26"/>
      <c r="F39" s="27"/>
      <c r="G39" s="26"/>
      <c r="H39" s="26"/>
      <c r="I39" s="20">
        <f t="shared" si="1"/>
        <v>0</v>
      </c>
      <c r="J39" s="21" t="str">
        <f t="shared" si="5"/>
        <v/>
      </c>
      <c r="K39" s="22" t="str">
        <f t="shared" ref="K39:K49" si="11">IF(J39&lt;&gt;"",IF(I39&gt;90,"A1",IF(I39&gt;80,"A2",IF(I39&gt;70,"B1",IF(I39&gt;60,"B2",IF(I39&gt;50,"C1",IF(I39&gt;40,"C2",IF(I39&gt;33,"D",IF(I39&gt;20,"E1","E2")))))))),"")</f>
        <v/>
      </c>
      <c r="L39" s="19" t="str">
        <f t="shared" ref="L39:L49" si="12">IF(K39&lt;&gt;"",RANK(J39,$J$5:$J$49,0),"")</f>
        <v/>
      </c>
      <c r="M39" s="14" t="str">
        <f>IF(biodata!B43&lt;&gt;"",biodata!B43,"")</f>
        <v/>
      </c>
      <c r="N39" s="14" t="str">
        <f>IF(biodata!D43&lt;&gt;"",biodata!D43,"")</f>
        <v/>
      </c>
      <c r="O39" s="50" t="str">
        <f t="shared" si="6"/>
        <v/>
      </c>
      <c r="P39" s="50" t="str">
        <f t="shared" si="6"/>
        <v/>
      </c>
      <c r="Q39" s="50" t="str">
        <f t="shared" si="6"/>
        <v/>
      </c>
      <c r="R39" s="50" t="str">
        <f t="shared" si="6"/>
        <v/>
      </c>
      <c r="S39" s="50" t="str">
        <f t="shared" si="6"/>
        <v/>
      </c>
      <c r="T39" s="50" t="str">
        <f t="shared" si="6"/>
        <v/>
      </c>
      <c r="U39" s="50" t="str">
        <f t="shared" si="7"/>
        <v/>
      </c>
      <c r="V39" s="28" t="str">
        <f t="shared" si="8"/>
        <v/>
      </c>
      <c r="W39" s="22" t="str">
        <f t="shared" si="9"/>
        <v/>
      </c>
      <c r="X39" s="19" t="str">
        <f t="shared" si="10"/>
        <v/>
      </c>
    </row>
    <row r="40" spans="1:24">
      <c r="A40" s="18" t="str">
        <f>IF(biodata!B44&lt;&gt;"",biodata!B44,"")</f>
        <v/>
      </c>
      <c r="B40" s="19" t="str">
        <f>IF(biodata!D44&lt;&gt;"",biodata!D44,"")</f>
        <v/>
      </c>
      <c r="C40" s="77"/>
      <c r="D40" s="26"/>
      <c r="E40" s="26"/>
      <c r="F40" s="27"/>
      <c r="G40" s="26"/>
      <c r="H40" s="26"/>
      <c r="I40" s="20">
        <f t="shared" si="1"/>
        <v>0</v>
      </c>
      <c r="J40" s="21" t="str">
        <f t="shared" si="5"/>
        <v/>
      </c>
      <c r="K40" s="22" t="str">
        <f t="shared" si="11"/>
        <v/>
      </c>
      <c r="L40" s="19" t="str">
        <f t="shared" si="12"/>
        <v/>
      </c>
      <c r="M40" s="14" t="str">
        <f>IF(biodata!B44&lt;&gt;"",biodata!B44,"")</f>
        <v/>
      </c>
      <c r="N40" s="14" t="str">
        <f>IF(biodata!D44&lt;&gt;"",biodata!D44,"")</f>
        <v/>
      </c>
      <c r="O40" s="50" t="str">
        <f t="shared" si="6"/>
        <v/>
      </c>
      <c r="P40" s="50" t="str">
        <f t="shared" si="6"/>
        <v/>
      </c>
      <c r="Q40" s="50" t="str">
        <f t="shared" si="6"/>
        <v/>
      </c>
      <c r="R40" s="50" t="str">
        <f t="shared" si="6"/>
        <v/>
      </c>
      <c r="S40" s="50" t="str">
        <f t="shared" si="6"/>
        <v/>
      </c>
      <c r="T40" s="50" t="str">
        <f t="shared" si="6"/>
        <v/>
      </c>
      <c r="U40" s="50" t="str">
        <f t="shared" si="7"/>
        <v/>
      </c>
      <c r="V40" s="28" t="str">
        <f t="shared" si="8"/>
        <v/>
      </c>
      <c r="W40" s="22" t="str">
        <f t="shared" si="9"/>
        <v/>
      </c>
      <c r="X40" s="19" t="str">
        <f t="shared" si="10"/>
        <v/>
      </c>
    </row>
    <row r="41" spans="1:24">
      <c r="A41" s="18" t="str">
        <f>IF(biodata!B45&lt;&gt;"",biodata!B45,"")</f>
        <v/>
      </c>
      <c r="B41" s="19" t="str">
        <f>IF(biodata!D45&lt;&gt;"",biodata!D45,"")</f>
        <v/>
      </c>
      <c r="C41" s="77"/>
      <c r="D41" s="26"/>
      <c r="E41" s="26"/>
      <c r="F41" s="27"/>
      <c r="G41" s="26"/>
      <c r="H41" s="26"/>
      <c r="I41" s="20">
        <f t="shared" si="1"/>
        <v>0</v>
      </c>
      <c r="J41" s="21" t="str">
        <f t="shared" si="5"/>
        <v/>
      </c>
      <c r="K41" s="22" t="str">
        <f t="shared" si="11"/>
        <v/>
      </c>
      <c r="L41" s="19" t="str">
        <f t="shared" si="12"/>
        <v/>
      </c>
      <c r="M41" s="14" t="str">
        <f>IF(biodata!B45&lt;&gt;"",biodata!B45,"")</f>
        <v/>
      </c>
      <c r="N41" s="14" t="str">
        <f>IF(biodata!D45&lt;&gt;"",biodata!D45,"")</f>
        <v/>
      </c>
      <c r="O41" s="50" t="str">
        <f t="shared" si="6"/>
        <v/>
      </c>
      <c r="P41" s="50" t="str">
        <f t="shared" si="6"/>
        <v/>
      </c>
      <c r="Q41" s="50" t="str">
        <f t="shared" si="6"/>
        <v/>
      </c>
      <c r="R41" s="50" t="str">
        <f t="shared" si="6"/>
        <v/>
      </c>
      <c r="S41" s="50" t="str">
        <f t="shared" si="6"/>
        <v/>
      </c>
      <c r="T41" s="50" t="str">
        <f t="shared" si="6"/>
        <v/>
      </c>
      <c r="U41" s="50" t="str">
        <f t="shared" si="7"/>
        <v/>
      </c>
      <c r="V41" s="28" t="str">
        <f t="shared" si="8"/>
        <v/>
      </c>
      <c r="W41" s="22" t="str">
        <f t="shared" si="9"/>
        <v/>
      </c>
      <c r="X41" s="19" t="str">
        <f t="shared" si="10"/>
        <v/>
      </c>
    </row>
    <row r="42" spans="1:24">
      <c r="A42" s="18" t="str">
        <f>IF(biodata!B46&lt;&gt;"",biodata!B46,"")</f>
        <v/>
      </c>
      <c r="B42" s="19" t="str">
        <f>IF(biodata!D46&lt;&gt;"",biodata!D46,"")</f>
        <v/>
      </c>
      <c r="C42" s="77"/>
      <c r="D42" s="26"/>
      <c r="E42" s="26"/>
      <c r="F42" s="27"/>
      <c r="G42" s="26"/>
      <c r="H42" s="26"/>
      <c r="I42" s="20">
        <f t="shared" si="1"/>
        <v>0</v>
      </c>
      <c r="J42" s="21" t="str">
        <f t="shared" si="5"/>
        <v/>
      </c>
      <c r="K42" s="22" t="str">
        <f t="shared" si="11"/>
        <v/>
      </c>
      <c r="L42" s="19" t="str">
        <f t="shared" si="12"/>
        <v/>
      </c>
      <c r="M42" s="14" t="str">
        <f>IF(biodata!B46&lt;&gt;"",biodata!B46,"")</f>
        <v/>
      </c>
      <c r="N42" s="14" t="str">
        <f>IF(biodata!D46&lt;&gt;"",biodata!D46,"")</f>
        <v/>
      </c>
      <c r="O42" s="50" t="str">
        <f t="shared" si="6"/>
        <v/>
      </c>
      <c r="P42" s="50" t="str">
        <f t="shared" si="6"/>
        <v/>
      </c>
      <c r="Q42" s="50" t="str">
        <f t="shared" si="6"/>
        <v/>
      </c>
      <c r="R42" s="50" t="str">
        <f t="shared" si="6"/>
        <v/>
      </c>
      <c r="S42" s="50" t="str">
        <f t="shared" si="6"/>
        <v/>
      </c>
      <c r="T42" s="50" t="str">
        <f t="shared" si="6"/>
        <v/>
      </c>
      <c r="U42" s="50" t="str">
        <f t="shared" si="7"/>
        <v/>
      </c>
      <c r="V42" s="28" t="str">
        <f t="shared" si="8"/>
        <v/>
      </c>
      <c r="W42" s="22" t="str">
        <f t="shared" si="9"/>
        <v/>
      </c>
      <c r="X42" s="19" t="str">
        <f t="shared" si="10"/>
        <v/>
      </c>
    </row>
    <row r="43" spans="1:24">
      <c r="A43" s="18" t="str">
        <f>IF(biodata!B47&lt;&gt;"",biodata!B47,"")</f>
        <v/>
      </c>
      <c r="B43" s="19" t="str">
        <f>IF(biodata!D47&lt;&gt;"",biodata!D47,"")</f>
        <v/>
      </c>
      <c r="C43" s="77"/>
      <c r="D43" s="26"/>
      <c r="E43" s="26"/>
      <c r="F43" s="27"/>
      <c r="G43" s="26"/>
      <c r="H43" s="25"/>
      <c r="I43" s="20">
        <f t="shared" si="1"/>
        <v>0</v>
      </c>
      <c r="J43" s="21" t="str">
        <f t="shared" si="5"/>
        <v/>
      </c>
      <c r="K43" s="22" t="str">
        <f t="shared" si="11"/>
        <v/>
      </c>
      <c r="L43" s="19" t="str">
        <f t="shared" si="12"/>
        <v/>
      </c>
      <c r="M43" s="14" t="str">
        <f>IF(biodata!B47&lt;&gt;"",biodata!B47,"")</f>
        <v/>
      </c>
      <c r="N43" s="14" t="str">
        <f>IF(biodata!D47&lt;&gt;"",biodata!D47,"")</f>
        <v/>
      </c>
      <c r="O43" s="50" t="str">
        <f t="shared" si="6"/>
        <v/>
      </c>
      <c r="P43" s="50" t="str">
        <f t="shared" si="6"/>
        <v/>
      </c>
      <c r="Q43" s="50" t="str">
        <f t="shared" si="6"/>
        <v/>
      </c>
      <c r="R43" s="50" t="str">
        <f t="shared" si="6"/>
        <v/>
      </c>
      <c r="S43" s="50" t="str">
        <f t="shared" si="6"/>
        <v/>
      </c>
      <c r="T43" s="50" t="str">
        <f t="shared" si="6"/>
        <v/>
      </c>
      <c r="U43" s="50" t="str">
        <f t="shared" si="7"/>
        <v/>
      </c>
      <c r="V43" s="28" t="str">
        <f t="shared" si="8"/>
        <v/>
      </c>
      <c r="W43" s="22" t="str">
        <f t="shared" si="9"/>
        <v/>
      </c>
      <c r="X43" s="19" t="str">
        <f t="shared" si="10"/>
        <v/>
      </c>
    </row>
    <row r="44" spans="1:24">
      <c r="A44" s="18" t="str">
        <f>IF(biodata!B48&lt;&gt;"",biodata!B48,"")</f>
        <v/>
      </c>
      <c r="B44" s="19" t="str">
        <f>IF(biodata!D48&lt;&gt;"",biodata!D48,"")</f>
        <v/>
      </c>
      <c r="C44" s="77"/>
      <c r="D44" s="26"/>
      <c r="E44" s="26"/>
      <c r="F44" s="27"/>
      <c r="G44" s="26"/>
      <c r="H44" s="25"/>
      <c r="I44" s="20">
        <f t="shared" si="1"/>
        <v>0</v>
      </c>
      <c r="J44" s="21" t="str">
        <f t="shared" si="5"/>
        <v/>
      </c>
      <c r="K44" s="22" t="str">
        <f t="shared" si="11"/>
        <v/>
      </c>
      <c r="L44" s="19" t="str">
        <f t="shared" si="12"/>
        <v/>
      </c>
      <c r="M44" s="14" t="str">
        <f>IF(biodata!B48&lt;&gt;"",biodata!B48,"")</f>
        <v/>
      </c>
      <c r="N44" s="14" t="str">
        <f>IF(biodata!D48&lt;&gt;"",biodata!D48,"")</f>
        <v/>
      </c>
      <c r="O44" s="50" t="str">
        <f t="shared" si="6"/>
        <v/>
      </c>
      <c r="P44" s="50" t="str">
        <f t="shared" si="6"/>
        <v/>
      </c>
      <c r="Q44" s="50" t="str">
        <f t="shared" si="6"/>
        <v/>
      </c>
      <c r="R44" s="50" t="str">
        <f t="shared" si="6"/>
        <v/>
      </c>
      <c r="S44" s="50" t="str">
        <f t="shared" si="6"/>
        <v/>
      </c>
      <c r="T44" s="50" t="str">
        <f t="shared" si="6"/>
        <v/>
      </c>
      <c r="U44" s="50" t="str">
        <f t="shared" si="7"/>
        <v/>
      </c>
      <c r="V44" s="28" t="str">
        <f t="shared" si="8"/>
        <v/>
      </c>
      <c r="W44" s="22" t="str">
        <f t="shared" si="9"/>
        <v/>
      </c>
      <c r="X44" s="19" t="str">
        <f t="shared" si="10"/>
        <v/>
      </c>
    </row>
    <row r="45" spans="1:24">
      <c r="A45" s="18" t="str">
        <f>IF(biodata!B49&lt;&gt;"",biodata!B49,"")</f>
        <v/>
      </c>
      <c r="B45" s="19" t="str">
        <f>IF(biodata!D49&lt;&gt;"",biodata!D49,"")</f>
        <v/>
      </c>
      <c r="C45" s="77"/>
      <c r="D45" s="26"/>
      <c r="E45" s="26"/>
      <c r="F45" s="27"/>
      <c r="G45" s="26"/>
      <c r="H45" s="25"/>
      <c r="I45" s="20">
        <f t="shared" si="1"/>
        <v>0</v>
      </c>
      <c r="J45" s="21" t="str">
        <f t="shared" si="5"/>
        <v/>
      </c>
      <c r="K45" s="22" t="str">
        <f t="shared" si="11"/>
        <v/>
      </c>
      <c r="L45" s="19" t="str">
        <f t="shared" si="12"/>
        <v/>
      </c>
      <c r="M45" s="14" t="str">
        <f>IF(biodata!B49&lt;&gt;"",biodata!B49,"")</f>
        <v/>
      </c>
      <c r="N45" s="14" t="str">
        <f>IF(biodata!D49&lt;&gt;"",biodata!D49,"")</f>
        <v/>
      </c>
      <c r="O45" s="50" t="str">
        <f t="shared" si="6"/>
        <v/>
      </c>
      <c r="P45" s="50" t="str">
        <f t="shared" si="6"/>
        <v/>
      </c>
      <c r="Q45" s="50" t="str">
        <f t="shared" si="6"/>
        <v/>
      </c>
      <c r="R45" s="50" t="str">
        <f t="shared" si="6"/>
        <v/>
      </c>
      <c r="S45" s="50" t="str">
        <f t="shared" si="6"/>
        <v/>
      </c>
      <c r="T45" s="50" t="str">
        <f t="shared" si="6"/>
        <v/>
      </c>
      <c r="U45" s="50" t="str">
        <f t="shared" si="7"/>
        <v/>
      </c>
      <c r="V45" s="28" t="str">
        <f t="shared" si="8"/>
        <v/>
      </c>
      <c r="W45" s="22" t="str">
        <f t="shared" si="9"/>
        <v/>
      </c>
      <c r="X45" s="19" t="str">
        <f t="shared" si="10"/>
        <v/>
      </c>
    </row>
    <row r="46" spans="1:24">
      <c r="A46" s="18" t="str">
        <f>IF(biodata!B50&lt;&gt;"",biodata!B50,"")</f>
        <v/>
      </c>
      <c r="B46" s="19" t="str">
        <f>IF(biodata!D50&lt;&gt;"",biodata!D50,"")</f>
        <v/>
      </c>
      <c r="C46" s="77"/>
      <c r="D46" s="26"/>
      <c r="E46" s="26"/>
      <c r="F46" s="27"/>
      <c r="G46" s="26"/>
      <c r="H46" s="25"/>
      <c r="I46" s="20">
        <f t="shared" si="1"/>
        <v>0</v>
      </c>
      <c r="J46" s="21" t="str">
        <f t="shared" si="5"/>
        <v/>
      </c>
      <c r="K46" s="22" t="str">
        <f t="shared" si="11"/>
        <v/>
      </c>
      <c r="L46" s="19" t="str">
        <f t="shared" si="12"/>
        <v/>
      </c>
      <c r="M46" s="14" t="str">
        <f>IF(biodata!B50&lt;&gt;"",biodata!B50,"")</f>
        <v/>
      </c>
      <c r="N46" s="14" t="str">
        <f>IF(biodata!D50&lt;&gt;"",biodata!D50,"")</f>
        <v/>
      </c>
      <c r="O46" s="50" t="str">
        <f t="shared" si="6"/>
        <v/>
      </c>
      <c r="P46" s="50" t="str">
        <f t="shared" si="6"/>
        <v/>
      </c>
      <c r="Q46" s="50" t="str">
        <f t="shared" si="6"/>
        <v/>
      </c>
      <c r="R46" s="50" t="str">
        <f t="shared" si="6"/>
        <v/>
      </c>
      <c r="S46" s="50" t="str">
        <f t="shared" si="6"/>
        <v/>
      </c>
      <c r="T46" s="50" t="str">
        <f t="shared" si="6"/>
        <v/>
      </c>
      <c r="U46" s="50" t="str">
        <f t="shared" si="7"/>
        <v/>
      </c>
      <c r="V46" s="28" t="str">
        <f t="shared" si="8"/>
        <v/>
      </c>
      <c r="W46" s="22" t="str">
        <f t="shared" si="9"/>
        <v/>
      </c>
      <c r="X46" s="19" t="str">
        <f t="shared" si="10"/>
        <v/>
      </c>
    </row>
    <row r="47" spans="1:24">
      <c r="A47" s="18" t="str">
        <f>IF(biodata!B51&lt;&gt;"",biodata!B51,"")</f>
        <v/>
      </c>
      <c r="B47" s="19" t="str">
        <f>IF(biodata!D51&lt;&gt;"",biodata!D51,"")</f>
        <v/>
      </c>
      <c r="C47" s="77"/>
      <c r="D47" s="26"/>
      <c r="E47" s="26"/>
      <c r="F47" s="27"/>
      <c r="G47" s="26"/>
      <c r="H47" s="25"/>
      <c r="I47" s="20">
        <f t="shared" si="1"/>
        <v>0</v>
      </c>
      <c r="J47" s="21" t="str">
        <f t="shared" si="5"/>
        <v/>
      </c>
      <c r="K47" s="22" t="str">
        <f t="shared" si="11"/>
        <v/>
      </c>
      <c r="L47" s="19" t="str">
        <f t="shared" si="12"/>
        <v/>
      </c>
      <c r="M47" s="14" t="str">
        <f>IF(biodata!B51&lt;&gt;"",biodata!B51,"")</f>
        <v/>
      </c>
      <c r="N47" s="14" t="str">
        <f>IF(biodata!D51&lt;&gt;"",biodata!D51,"")</f>
        <v/>
      </c>
      <c r="O47" s="50" t="str">
        <f t="shared" si="6"/>
        <v/>
      </c>
      <c r="P47" s="50" t="str">
        <f t="shared" si="6"/>
        <v/>
      </c>
      <c r="Q47" s="50" t="str">
        <f t="shared" si="6"/>
        <v/>
      </c>
      <c r="R47" s="50" t="str">
        <f t="shared" si="6"/>
        <v/>
      </c>
      <c r="S47" s="50" t="str">
        <f t="shared" si="6"/>
        <v/>
      </c>
      <c r="T47" s="50" t="str">
        <f t="shared" si="6"/>
        <v/>
      </c>
      <c r="U47" s="50" t="str">
        <f t="shared" si="7"/>
        <v/>
      </c>
      <c r="V47" s="28" t="str">
        <f t="shared" si="8"/>
        <v/>
      </c>
      <c r="W47" s="22" t="str">
        <f t="shared" si="9"/>
        <v/>
      </c>
      <c r="X47" s="19" t="str">
        <f t="shared" si="10"/>
        <v/>
      </c>
    </row>
    <row r="48" spans="1:24">
      <c r="A48" s="18" t="str">
        <f>IF(biodata!B52&lt;&gt;"",biodata!B52,"")</f>
        <v/>
      </c>
      <c r="B48" s="19" t="str">
        <f>IF(biodata!D52&lt;&gt;"",biodata!D52,"")</f>
        <v/>
      </c>
      <c r="C48" s="77"/>
      <c r="D48" s="26"/>
      <c r="E48" s="26"/>
      <c r="F48" s="27"/>
      <c r="G48" s="26"/>
      <c r="H48" s="52"/>
      <c r="I48" s="20">
        <f t="shared" si="1"/>
        <v>0</v>
      </c>
      <c r="J48" s="21" t="str">
        <f t="shared" si="5"/>
        <v/>
      </c>
      <c r="K48" s="22" t="str">
        <f t="shared" si="11"/>
        <v/>
      </c>
      <c r="L48" s="19" t="str">
        <f t="shared" si="12"/>
        <v/>
      </c>
      <c r="M48" s="14" t="str">
        <f>IF(biodata!B52&lt;&gt;"",biodata!B52,"")</f>
        <v/>
      </c>
      <c r="N48" s="14" t="str">
        <f>IF(biodata!D52&lt;&gt;"",biodata!D52,"")</f>
        <v/>
      </c>
      <c r="O48" s="50" t="str">
        <f t="shared" si="6"/>
        <v/>
      </c>
      <c r="P48" s="50" t="str">
        <f t="shared" si="6"/>
        <v/>
      </c>
      <c r="Q48" s="50" t="str">
        <f t="shared" si="6"/>
        <v/>
      </c>
      <c r="R48" s="50" t="str">
        <f t="shared" ref="O48:T49" si="13">IF(F48&lt;&gt;"",F48*100/40,"")</f>
        <v/>
      </c>
      <c r="S48" s="50" t="str">
        <f t="shared" si="13"/>
        <v/>
      </c>
      <c r="T48" s="50" t="str">
        <f t="shared" si="13"/>
        <v/>
      </c>
      <c r="U48" s="50" t="str">
        <f t="shared" si="7"/>
        <v/>
      </c>
      <c r="V48" s="28" t="str">
        <f t="shared" si="8"/>
        <v/>
      </c>
      <c r="W48" s="22" t="str">
        <f t="shared" si="9"/>
        <v/>
      </c>
      <c r="X48" s="19" t="str">
        <f t="shared" si="10"/>
        <v/>
      </c>
    </row>
    <row r="49" spans="1:24">
      <c r="A49" s="18" t="str">
        <f>IF(biodata!B53&lt;&gt;"",biodata!B53,"")</f>
        <v/>
      </c>
      <c r="B49" s="19" t="str">
        <f>IF(biodata!D53&lt;&gt;"",biodata!D53,"")</f>
        <v/>
      </c>
      <c r="C49" s="77"/>
      <c r="D49" s="26"/>
      <c r="E49" s="26"/>
      <c r="F49" s="27"/>
      <c r="G49" s="26"/>
      <c r="H49" s="52"/>
      <c r="I49" s="20">
        <f t="shared" si="1"/>
        <v>0</v>
      </c>
      <c r="J49" s="21" t="str">
        <f t="shared" si="5"/>
        <v/>
      </c>
      <c r="K49" s="22" t="str">
        <f t="shared" si="11"/>
        <v/>
      </c>
      <c r="L49" s="19" t="str">
        <f t="shared" si="12"/>
        <v/>
      </c>
      <c r="M49" s="14" t="str">
        <f>IF(biodata!B53&lt;&gt;"",biodata!B53,"")</f>
        <v/>
      </c>
      <c r="N49" s="14" t="str">
        <f>IF(biodata!D53&lt;&gt;"",biodata!D53,"")</f>
        <v/>
      </c>
      <c r="O49" s="50" t="str">
        <f t="shared" si="13"/>
        <v/>
      </c>
      <c r="P49" s="50" t="str">
        <f t="shared" si="13"/>
        <v/>
      </c>
      <c r="Q49" s="50" t="str">
        <f t="shared" si="13"/>
        <v/>
      </c>
      <c r="R49" s="50" t="str">
        <f t="shared" si="13"/>
        <v/>
      </c>
      <c r="S49" s="50" t="str">
        <f t="shared" si="13"/>
        <v/>
      </c>
      <c r="T49" s="50" t="str">
        <f t="shared" si="13"/>
        <v/>
      </c>
      <c r="U49" s="50" t="str">
        <f t="shared" si="7"/>
        <v/>
      </c>
      <c r="V49" s="28" t="str">
        <f t="shared" si="8"/>
        <v/>
      </c>
      <c r="W49" s="22" t="str">
        <f t="shared" si="9"/>
        <v/>
      </c>
      <c r="X49" s="19" t="str">
        <f t="shared" si="10"/>
        <v/>
      </c>
    </row>
    <row r="50" spans="1:24">
      <c r="I50" s="7"/>
      <c r="J50" s="7"/>
      <c r="K50" s="7"/>
      <c r="O50" s="70" t="s">
        <v>12</v>
      </c>
      <c r="P50" s="71" t="s">
        <v>103</v>
      </c>
      <c r="Q50" s="71" t="s">
        <v>104</v>
      </c>
      <c r="R50" s="71" t="s">
        <v>9</v>
      </c>
      <c r="S50" s="71" t="s">
        <v>10</v>
      </c>
      <c r="T50" s="71" t="s">
        <v>105</v>
      </c>
      <c r="V50" s="71" t="s">
        <v>155</v>
      </c>
    </row>
    <row r="51" spans="1:24">
      <c r="B51" s="23"/>
      <c r="C51" s="7"/>
      <c r="D51" s="7"/>
      <c r="E51" s="7"/>
      <c r="F51" s="7"/>
      <c r="G51" s="7"/>
      <c r="H51" s="7"/>
      <c r="I51" s="7"/>
      <c r="J51" s="7"/>
      <c r="K51" s="7"/>
      <c r="N51" s="8" t="s">
        <v>16</v>
      </c>
      <c r="O51" s="9">
        <f t="shared" ref="O51:T51" si="14">COUNT(O5:O49)</f>
        <v>2</v>
      </c>
      <c r="P51" s="9">
        <f t="shared" si="14"/>
        <v>2</v>
      </c>
      <c r="Q51" s="9">
        <f t="shared" si="14"/>
        <v>2</v>
      </c>
      <c r="R51" s="9">
        <f t="shared" si="14"/>
        <v>2</v>
      </c>
      <c r="S51" s="9">
        <f t="shared" si="14"/>
        <v>2</v>
      </c>
      <c r="T51" s="9">
        <f t="shared" si="14"/>
        <v>0</v>
      </c>
      <c r="U51" s="7"/>
      <c r="V51" s="9">
        <f t="shared" ref="V51" si="15">COUNT(V5:V49)</f>
        <v>2</v>
      </c>
      <c r="W51" s="7"/>
    </row>
    <row r="52" spans="1:24">
      <c r="B52" s="23"/>
      <c r="C52" s="7"/>
      <c r="D52" s="7"/>
      <c r="E52" s="7"/>
      <c r="F52" s="7"/>
      <c r="G52" s="7"/>
      <c r="H52" s="7"/>
      <c r="I52" s="7"/>
      <c r="J52" s="7"/>
      <c r="K52" s="7"/>
      <c r="N52" s="8" t="s">
        <v>17</v>
      </c>
      <c r="O52" s="9">
        <f t="shared" ref="O52:T52" si="16">COUNTIF(O5:O49,"&lt;33")</f>
        <v>0</v>
      </c>
      <c r="P52" s="9">
        <f t="shared" si="16"/>
        <v>0</v>
      </c>
      <c r="Q52" s="9">
        <f t="shared" si="16"/>
        <v>0</v>
      </c>
      <c r="R52" s="9">
        <f t="shared" si="16"/>
        <v>0</v>
      </c>
      <c r="S52" s="9">
        <f t="shared" si="16"/>
        <v>0</v>
      </c>
      <c r="T52" s="9">
        <f t="shared" si="16"/>
        <v>0</v>
      </c>
      <c r="U52" s="7"/>
      <c r="V52" s="9">
        <f t="shared" ref="V52" si="17">COUNTIF(V5:V49,"&lt;33")</f>
        <v>0</v>
      </c>
      <c r="W52" s="7"/>
    </row>
    <row r="53" spans="1:24">
      <c r="B53" s="23"/>
      <c r="C53" s="7"/>
      <c r="D53" s="7"/>
      <c r="E53" s="7"/>
      <c r="F53" s="7"/>
      <c r="G53" s="7"/>
      <c r="H53" s="7"/>
      <c r="I53" s="7"/>
      <c r="J53" s="7"/>
      <c r="K53" s="10"/>
      <c r="N53" s="8" t="s">
        <v>18</v>
      </c>
      <c r="O53" s="9">
        <f t="shared" ref="O53:T53" si="18">COUNTIF(O5:O49,"&gt;=33")-O56-O55-O54</f>
        <v>0</v>
      </c>
      <c r="P53" s="9">
        <f t="shared" si="18"/>
        <v>0</v>
      </c>
      <c r="Q53" s="9">
        <f t="shared" si="18"/>
        <v>0</v>
      </c>
      <c r="R53" s="9">
        <f t="shared" si="18"/>
        <v>0</v>
      </c>
      <c r="S53" s="9">
        <f t="shared" si="18"/>
        <v>0</v>
      </c>
      <c r="T53" s="9">
        <f t="shared" si="18"/>
        <v>0</v>
      </c>
      <c r="U53" s="7"/>
      <c r="V53" s="9">
        <f t="shared" ref="V53" si="19">COUNTIF(V5:V49,"&gt;=33")-V56-V55-V54</f>
        <v>0</v>
      </c>
      <c r="W53" s="10"/>
    </row>
    <row r="54" spans="1:24">
      <c r="B54" s="23"/>
      <c r="C54" s="7"/>
      <c r="D54" s="7"/>
      <c r="E54" s="7"/>
      <c r="F54" s="7"/>
      <c r="G54" s="7"/>
      <c r="H54" s="7"/>
      <c r="I54" s="7"/>
      <c r="J54" s="7"/>
      <c r="K54" s="11"/>
      <c r="N54" s="8" t="s">
        <v>19</v>
      </c>
      <c r="O54" s="9">
        <f t="shared" ref="O54:T54" si="20">COUNTIF(O5:O49,"&gt;=60")-O56-O55</f>
        <v>0</v>
      </c>
      <c r="P54" s="9">
        <f t="shared" si="20"/>
        <v>0</v>
      </c>
      <c r="Q54" s="9">
        <f t="shared" si="20"/>
        <v>0</v>
      </c>
      <c r="R54" s="9">
        <f t="shared" si="20"/>
        <v>0</v>
      </c>
      <c r="S54" s="9">
        <f t="shared" si="20"/>
        <v>0</v>
      </c>
      <c r="T54" s="9">
        <f t="shared" si="20"/>
        <v>0</v>
      </c>
      <c r="U54" s="7"/>
      <c r="V54" s="9">
        <f t="shared" ref="V54" si="21">COUNTIF(V5:V49,"&gt;=60")-V56-V55</f>
        <v>0</v>
      </c>
      <c r="W54" s="11"/>
    </row>
    <row r="55" spans="1:24">
      <c r="B55" s="23"/>
      <c r="C55" s="7"/>
      <c r="D55" s="7"/>
      <c r="E55" s="7"/>
      <c r="F55" s="7"/>
      <c r="G55" s="7"/>
      <c r="H55" s="7"/>
      <c r="I55" s="7"/>
      <c r="J55" s="7"/>
      <c r="N55" s="8" t="s">
        <v>20</v>
      </c>
      <c r="O55" s="9">
        <f t="shared" ref="O55:T55" si="22">COUNTIF(O5:O49,"&gt;=75")-O56</f>
        <v>0</v>
      </c>
      <c r="P55" s="9">
        <f t="shared" si="22"/>
        <v>0</v>
      </c>
      <c r="Q55" s="9">
        <f t="shared" si="22"/>
        <v>0</v>
      </c>
      <c r="R55" s="9">
        <f t="shared" si="22"/>
        <v>0</v>
      </c>
      <c r="S55" s="9">
        <f t="shared" si="22"/>
        <v>0</v>
      </c>
      <c r="T55" s="9">
        <f t="shared" si="22"/>
        <v>0</v>
      </c>
      <c r="U55" s="7"/>
      <c r="V55" s="9">
        <f t="shared" ref="V55" si="23">COUNTIF(V5:V49,"&gt;=75")-V56</f>
        <v>0</v>
      </c>
    </row>
    <row r="56" spans="1:24">
      <c r="B56" s="23"/>
      <c r="C56" s="7"/>
      <c r="D56" s="7"/>
      <c r="E56" s="7"/>
      <c r="F56" s="7"/>
      <c r="G56" s="7"/>
      <c r="H56" s="7"/>
      <c r="I56" s="7"/>
      <c r="J56" s="7"/>
      <c r="N56" s="8" t="s">
        <v>21</v>
      </c>
      <c r="O56" s="9">
        <f t="shared" ref="O56:T56" si="24">COUNTIF(O5:O49,"&gt;=90")</f>
        <v>2</v>
      </c>
      <c r="P56" s="9">
        <f t="shared" si="24"/>
        <v>2</v>
      </c>
      <c r="Q56" s="9">
        <f t="shared" si="24"/>
        <v>2</v>
      </c>
      <c r="R56" s="9">
        <f t="shared" si="24"/>
        <v>2</v>
      </c>
      <c r="S56" s="9">
        <f t="shared" si="24"/>
        <v>2</v>
      </c>
      <c r="T56" s="9">
        <f t="shared" si="24"/>
        <v>0</v>
      </c>
      <c r="U56" s="7"/>
      <c r="V56" s="9">
        <f t="shared" ref="V56" si="25">COUNTIF(V5:V49,"&gt;=90")</f>
        <v>2</v>
      </c>
    </row>
    <row r="57" spans="1:24">
      <c r="B57" s="23"/>
      <c r="C57" s="7"/>
      <c r="D57" s="7"/>
      <c r="E57" s="7"/>
      <c r="F57" s="7"/>
      <c r="G57" s="7"/>
      <c r="H57" s="7"/>
      <c r="I57" s="7"/>
      <c r="J57" s="7"/>
      <c r="N57" s="8" t="s">
        <v>37</v>
      </c>
      <c r="O57" s="9">
        <f t="shared" ref="O57:T57" si="26">SUM(O4:O49)</f>
        <v>200</v>
      </c>
      <c r="P57" s="9">
        <f t="shared" si="26"/>
        <v>200</v>
      </c>
      <c r="Q57" s="9">
        <f t="shared" si="26"/>
        <v>200</v>
      </c>
      <c r="R57" s="9">
        <f t="shared" si="26"/>
        <v>200</v>
      </c>
      <c r="S57" s="9">
        <f t="shared" si="26"/>
        <v>200</v>
      </c>
      <c r="T57" s="9">
        <f t="shared" si="26"/>
        <v>0</v>
      </c>
      <c r="U57" s="7"/>
      <c r="V57" s="9">
        <f t="shared" ref="V57" si="27">SUM(V4:V49)</f>
        <v>200</v>
      </c>
    </row>
    <row r="58" spans="1:24" ht="17.25" customHeight="1">
      <c r="B58" s="24"/>
      <c r="C58" s="11"/>
      <c r="D58" s="11"/>
      <c r="E58" s="11"/>
      <c r="F58" s="11"/>
      <c r="G58" s="11"/>
      <c r="H58" s="11"/>
      <c r="I58" s="11"/>
      <c r="J58" s="11"/>
      <c r="N58" s="12" t="s">
        <v>22</v>
      </c>
      <c r="O58" s="13">
        <f t="shared" ref="O58:T58" si="28">AVERAGE(O5:O49)</f>
        <v>100</v>
      </c>
      <c r="P58" s="13">
        <f t="shared" si="28"/>
        <v>100</v>
      </c>
      <c r="Q58" s="13">
        <f t="shared" si="28"/>
        <v>100</v>
      </c>
      <c r="R58" s="13">
        <f t="shared" si="28"/>
        <v>100</v>
      </c>
      <c r="S58" s="13">
        <f t="shared" si="28"/>
        <v>100</v>
      </c>
      <c r="T58" s="13" t="e">
        <f t="shared" si="28"/>
        <v>#DIV/0!</v>
      </c>
      <c r="U58" s="11"/>
      <c r="V58" s="13">
        <f>AVERAGE(V5:V49)*100/100</f>
        <v>100</v>
      </c>
    </row>
    <row r="59" spans="1:24" ht="17.25" customHeight="1">
      <c r="B59" s="24"/>
      <c r="C59" s="11"/>
      <c r="D59" s="11"/>
      <c r="E59" s="11"/>
      <c r="F59" s="11"/>
      <c r="G59" s="11"/>
      <c r="H59" s="11"/>
      <c r="I59" s="11"/>
      <c r="J59" s="11"/>
      <c r="N59" s="12" t="s">
        <v>157</v>
      </c>
      <c r="O59" s="13"/>
      <c r="P59" s="11"/>
      <c r="Q59" s="11"/>
      <c r="R59" s="11"/>
      <c r="S59" s="11"/>
      <c r="T59" s="11"/>
      <c r="U59" s="11"/>
      <c r="V59" s="11"/>
    </row>
    <row r="60" spans="1:24">
      <c r="B60" s="23"/>
      <c r="C60" s="11"/>
      <c r="N60" s="73" t="s">
        <v>23</v>
      </c>
      <c r="O60" s="74">
        <f>AVERAGE(V5:V49)</f>
        <v>100</v>
      </c>
    </row>
    <row r="61" spans="1:24">
      <c r="N61" s="75" t="s">
        <v>111</v>
      </c>
      <c r="O61" s="330" t="s">
        <v>112</v>
      </c>
      <c r="P61" s="330"/>
      <c r="Q61" s="330"/>
      <c r="R61" s="330"/>
      <c r="S61" s="330"/>
      <c r="T61" s="319" t="s">
        <v>113</v>
      </c>
      <c r="U61" s="319"/>
    </row>
    <row r="62" spans="1:24">
      <c r="A62" s="15"/>
      <c r="B62"/>
      <c r="C62" s="337"/>
      <c r="D62" s="337"/>
      <c r="E62" s="337"/>
      <c r="F62" s="338"/>
      <c r="G62" s="338"/>
      <c r="H62" s="15"/>
      <c r="I62" s="15"/>
      <c r="J62" s="15"/>
      <c r="K62" s="15"/>
      <c r="L62" s="15"/>
      <c r="M62" s="15"/>
      <c r="N62" s="1" t="s">
        <v>49</v>
      </c>
      <c r="O62" s="320">
        <f>title!B20</f>
        <v>0</v>
      </c>
      <c r="P62" s="320"/>
      <c r="Q62" s="320"/>
      <c r="R62" s="320"/>
      <c r="S62" s="320"/>
      <c r="T62" s="314"/>
      <c r="U62" s="314"/>
      <c r="V62" s="15"/>
      <c r="W62" s="31"/>
      <c r="X62" s="15"/>
    </row>
    <row r="63" spans="1:24">
      <c r="A63" s="15"/>
      <c r="B63"/>
      <c r="C63" s="337"/>
      <c r="D63" s="337"/>
      <c r="E63" s="337"/>
      <c r="F63" s="338"/>
      <c r="G63" s="338"/>
      <c r="H63" s="15"/>
      <c r="I63" s="15"/>
      <c r="J63" s="15"/>
      <c r="K63" s="15"/>
      <c r="L63" s="15"/>
      <c r="M63" s="15"/>
      <c r="N63" s="1" t="s">
        <v>11</v>
      </c>
      <c r="O63" s="320">
        <f>title!B21</f>
        <v>0</v>
      </c>
      <c r="P63" s="320"/>
      <c r="Q63" s="320"/>
      <c r="R63" s="320"/>
      <c r="S63" s="320"/>
      <c r="T63" s="314"/>
      <c r="U63" s="314"/>
      <c r="V63" s="15"/>
      <c r="W63" s="31"/>
      <c r="X63" s="15"/>
    </row>
    <row r="64" spans="1:24">
      <c r="A64" s="15"/>
      <c r="B64"/>
      <c r="C64" s="337"/>
      <c r="D64" s="337"/>
      <c r="E64" s="337"/>
      <c r="F64" s="338"/>
      <c r="G64" s="338"/>
      <c r="H64" s="15"/>
      <c r="I64" s="15"/>
      <c r="J64" s="15"/>
      <c r="K64" s="15"/>
      <c r="L64" s="15"/>
      <c r="M64" s="15"/>
      <c r="N64" s="1" t="s">
        <v>71</v>
      </c>
      <c r="O64" s="320">
        <f>title!B22</f>
        <v>0</v>
      </c>
      <c r="P64" s="320"/>
      <c r="Q64" s="320"/>
      <c r="R64" s="320"/>
      <c r="S64" s="320"/>
      <c r="T64" s="314"/>
      <c r="U64" s="314"/>
      <c r="V64" s="15"/>
      <c r="W64" s="31"/>
      <c r="X64" s="15"/>
    </row>
    <row r="65" spans="1:24">
      <c r="A65" s="15"/>
      <c r="B65"/>
      <c r="C65" s="337"/>
      <c r="D65" s="337"/>
      <c r="E65" s="337"/>
      <c r="F65" s="338"/>
      <c r="G65" s="338"/>
      <c r="H65" s="15"/>
      <c r="I65" s="15"/>
      <c r="J65" s="15"/>
      <c r="K65" s="15"/>
      <c r="L65" s="15"/>
      <c r="M65" s="15"/>
      <c r="N65" s="1" t="s">
        <v>69</v>
      </c>
      <c r="O65" s="320">
        <f>title!B23</f>
        <v>0</v>
      </c>
      <c r="P65" s="320"/>
      <c r="Q65" s="320"/>
      <c r="R65" s="320"/>
      <c r="S65" s="320"/>
      <c r="T65" s="314"/>
      <c r="U65" s="314"/>
      <c r="V65" s="15"/>
      <c r="W65" s="31"/>
      <c r="X65" s="15"/>
    </row>
    <row r="66" spans="1:24">
      <c r="A66" s="15"/>
      <c r="B66"/>
      <c r="C66" s="337"/>
      <c r="D66" s="337"/>
      <c r="E66" s="337"/>
      <c r="F66" s="338"/>
      <c r="G66" s="338"/>
      <c r="H66" s="15"/>
      <c r="I66" s="15"/>
      <c r="J66" s="15"/>
      <c r="K66" s="15"/>
      <c r="L66" s="15"/>
      <c r="M66" s="15"/>
      <c r="N66" s="1" t="s">
        <v>70</v>
      </c>
      <c r="O66" s="320">
        <f>title!B24</f>
        <v>0</v>
      </c>
      <c r="P66" s="320"/>
      <c r="Q66" s="320"/>
      <c r="R66" s="320"/>
      <c r="S66" s="320"/>
      <c r="T66" s="314"/>
      <c r="U66" s="314"/>
      <c r="V66" s="15"/>
      <c r="W66" s="31"/>
      <c r="X66" s="15"/>
    </row>
    <row r="67" spans="1:24">
      <c r="A67" s="15"/>
      <c r="B67"/>
      <c r="C67" s="337"/>
      <c r="D67" s="337"/>
      <c r="E67" s="337"/>
      <c r="F67" s="338"/>
      <c r="G67" s="338"/>
      <c r="H67" s="15"/>
      <c r="I67" s="15"/>
      <c r="J67" s="15"/>
      <c r="K67" s="15"/>
      <c r="L67" s="15"/>
      <c r="M67" s="15"/>
      <c r="N67" s="1" t="s">
        <v>8</v>
      </c>
      <c r="O67" s="320">
        <f>title!B25</f>
        <v>0</v>
      </c>
      <c r="P67" s="320"/>
      <c r="Q67" s="320"/>
      <c r="R67" s="320"/>
      <c r="S67" s="320"/>
      <c r="T67" s="314"/>
      <c r="U67" s="314"/>
      <c r="V67" s="15"/>
      <c r="W67" s="31"/>
      <c r="X67" s="15"/>
    </row>
    <row r="68" spans="1:24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31"/>
      <c r="X68" s="15"/>
    </row>
    <row r="69" spans="1:24">
      <c r="A69" s="16" t="s">
        <v>29</v>
      </c>
      <c r="B69" s="16"/>
      <c r="C69" s="16"/>
      <c r="D69" s="16" t="s">
        <v>30</v>
      </c>
      <c r="E69" s="16"/>
      <c r="F69" s="15"/>
      <c r="G69" s="15"/>
      <c r="H69" s="15"/>
      <c r="I69" s="15"/>
      <c r="J69" s="16" t="s">
        <v>31</v>
      </c>
      <c r="K69" s="15"/>
      <c r="L69" s="15"/>
      <c r="M69" s="16" t="s">
        <v>29</v>
      </c>
      <c r="N69" s="16"/>
      <c r="O69" s="16"/>
      <c r="P69" s="16" t="s">
        <v>30</v>
      </c>
      <c r="Q69" s="16"/>
      <c r="R69" s="15"/>
      <c r="S69" s="15"/>
      <c r="T69" s="15"/>
      <c r="U69" s="15"/>
      <c r="V69" s="16" t="s">
        <v>31</v>
      </c>
      <c r="W69" s="31"/>
      <c r="X69" s="15"/>
    </row>
  </sheetData>
  <mergeCells count="37">
    <mergeCell ref="C62:E62"/>
    <mergeCell ref="F62:G62"/>
    <mergeCell ref="C63:E63"/>
    <mergeCell ref="F63:G63"/>
    <mergeCell ref="C64:E64"/>
    <mergeCell ref="F64:G64"/>
    <mergeCell ref="C65:E65"/>
    <mergeCell ref="F65:G65"/>
    <mergeCell ref="C66:E66"/>
    <mergeCell ref="F66:G66"/>
    <mergeCell ref="C67:E67"/>
    <mergeCell ref="F67:G67"/>
    <mergeCell ref="K3:K4"/>
    <mergeCell ref="L3:L4"/>
    <mergeCell ref="B3:B4"/>
    <mergeCell ref="A3:A4"/>
    <mergeCell ref="A1:L1"/>
    <mergeCell ref="Z6:AE26"/>
    <mergeCell ref="T63:U63"/>
    <mergeCell ref="T64:U64"/>
    <mergeCell ref="T62:U62"/>
    <mergeCell ref="O61:S61"/>
    <mergeCell ref="O62:S62"/>
    <mergeCell ref="O63:S63"/>
    <mergeCell ref="O64:S64"/>
    <mergeCell ref="T66:U66"/>
    <mergeCell ref="T67:U67"/>
    <mergeCell ref="M1:X1"/>
    <mergeCell ref="T65:U65"/>
    <mergeCell ref="M3:M4"/>
    <mergeCell ref="N3:N4"/>
    <mergeCell ref="W3:W4"/>
    <mergeCell ref="X3:X4"/>
    <mergeCell ref="T61:U61"/>
    <mergeCell ref="O65:S65"/>
    <mergeCell ref="O66:S66"/>
    <mergeCell ref="O67:S67"/>
  </mergeCells>
  <conditionalFormatting sqref="E5:E48 F48:F49">
    <cfRule type="cellIs" dxfId="80" priority="19" stopIfTrue="1" operator="equal">
      <formula>#REF!</formula>
    </cfRule>
    <cfRule type="cellIs" dxfId="79" priority="20" stopIfTrue="1" operator="equal">
      <formula>#REF!</formula>
    </cfRule>
    <cfRule type="cellIs" dxfId="78" priority="21" stopIfTrue="1" operator="equal">
      <formula>#REF!</formula>
    </cfRule>
  </conditionalFormatting>
  <conditionalFormatting sqref="E38:E39">
    <cfRule type="cellIs" dxfId="77" priority="10" stopIfTrue="1" operator="equal">
      <formula>#REF!</formula>
    </cfRule>
    <cfRule type="cellIs" dxfId="76" priority="11" stopIfTrue="1" operator="equal">
      <formula>#REF!</formula>
    </cfRule>
    <cfRule type="cellIs" dxfId="75" priority="12" stopIfTrue="1" operator="equal">
      <formula>#REF!</formula>
    </cfRule>
    <cfRule type="cellIs" dxfId="74" priority="13" stopIfTrue="1" operator="equal">
      <formula>#REF!</formula>
    </cfRule>
    <cfRule type="cellIs" dxfId="73" priority="14" stopIfTrue="1" operator="equal">
      <formula>#REF!</formula>
    </cfRule>
    <cfRule type="cellIs" dxfId="72" priority="15" stopIfTrue="1" operator="equal">
      <formula>#REF!</formula>
    </cfRule>
  </conditionalFormatting>
  <conditionalFormatting sqref="E47:E48">
    <cfRule type="cellIs" dxfId="71" priority="7" stopIfTrue="1" operator="equal">
      <formula>#REF!</formula>
    </cfRule>
    <cfRule type="cellIs" dxfId="70" priority="8" stopIfTrue="1" operator="equal">
      <formula>#REF!</formula>
    </cfRule>
    <cfRule type="cellIs" dxfId="69" priority="9" stopIfTrue="1" operator="equal">
      <formula>#REF!</formula>
    </cfRule>
  </conditionalFormatting>
  <conditionalFormatting sqref="E47:E49">
    <cfRule type="cellIs" dxfId="68" priority="1" stopIfTrue="1" operator="equal">
      <formula>#REF!</formula>
    </cfRule>
    <cfRule type="cellIs" dxfId="67" priority="2" stopIfTrue="1" operator="equal">
      <formula>#REF!</formula>
    </cfRule>
    <cfRule type="cellIs" dxfId="66" priority="3" stopIfTrue="1" operator="equal">
      <formula>#REF!</formula>
    </cfRule>
  </conditionalFormatting>
  <pageMargins left="0.61" right="0.31" top="0.42" bottom="0.37" header="0.3" footer="0.3"/>
  <pageSetup paperSize="9" scale="72" orientation="portrait" r:id="rId1"/>
  <colBreaks count="1" manualBreakCount="1">
    <brk id="12" max="6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E69"/>
  <sheetViews>
    <sheetView view="pageBreakPreview" zoomScale="70" zoomScaleSheetLayoutView="70" workbookViewId="0">
      <selection activeCell="G7" sqref="G7"/>
    </sheetView>
  </sheetViews>
  <sheetFormatPr defaultRowHeight="15.75"/>
  <cols>
    <col min="1" max="1" width="6.28515625" style="2" bestFit="1" customWidth="1"/>
    <col min="2" max="2" width="38.7109375" style="2" customWidth="1"/>
    <col min="3" max="9" width="9.7109375" style="2" customWidth="1"/>
    <col min="10" max="10" width="7.85546875" style="2" customWidth="1"/>
    <col min="11" max="12" width="3.85546875" style="2" bestFit="1" customWidth="1"/>
    <col min="13" max="13" width="6.28515625" style="2" bestFit="1" customWidth="1"/>
    <col min="14" max="14" width="38.7109375" style="2" customWidth="1"/>
    <col min="15" max="22" width="9.7109375" style="2" customWidth="1"/>
    <col min="23" max="23" width="3.85546875" style="30" bestFit="1" customWidth="1"/>
    <col min="24" max="24" width="3.85546875" style="2" bestFit="1" customWidth="1"/>
    <col min="25" max="16384" width="9.140625" style="2"/>
  </cols>
  <sheetData>
    <row r="1" spans="1:31">
      <c r="A1" s="315" t="str">
        <f>title!B2</f>
        <v>PM SHRI SCHOOL JAWAHAR NAVODAYA VIDYALAYA, RAJKOT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 t="str">
        <f>title!B2</f>
        <v>PM SHRI SCHOOL JAWAHAR NAVODAYA VIDYALAYA, RAJKOT</v>
      </c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</row>
    <row r="2" spans="1:31">
      <c r="A2" s="3"/>
      <c r="B2" s="3"/>
      <c r="C2" s="3"/>
      <c r="E2" s="4" t="s">
        <v>26</v>
      </c>
      <c r="F2" s="3" t="s">
        <v>32</v>
      </c>
      <c r="G2" s="3"/>
      <c r="H2" s="178" t="s">
        <v>237</v>
      </c>
      <c r="I2" s="3" t="str">
        <f>title!B12</f>
        <v>2024-25</v>
      </c>
      <c r="J2" s="3"/>
      <c r="K2" s="3"/>
      <c r="L2" s="3"/>
      <c r="M2" s="3"/>
      <c r="N2" s="3"/>
      <c r="O2" s="3"/>
      <c r="Q2" s="4" t="s">
        <v>26</v>
      </c>
      <c r="R2" s="3" t="s">
        <v>32</v>
      </c>
      <c r="S2" s="3"/>
      <c r="T2" s="3"/>
      <c r="U2" s="3"/>
      <c r="V2" s="3"/>
      <c r="W2" s="29"/>
      <c r="X2" s="3"/>
    </row>
    <row r="3" spans="1:31" ht="38.25">
      <c r="A3" s="335" t="s">
        <v>24</v>
      </c>
      <c r="B3" s="333" t="s">
        <v>7</v>
      </c>
      <c r="C3" s="70" t="str">
        <f>title!A20</f>
        <v>ENGLISH</v>
      </c>
      <c r="D3" s="71" t="str">
        <f>title!A21</f>
        <v>HINDI</v>
      </c>
      <c r="E3" s="71" t="str">
        <f>title!A22</f>
        <v>GEOGRAPHY</v>
      </c>
      <c r="F3" s="71" t="str">
        <f>title!A23</f>
        <v>ECONOMICS</v>
      </c>
      <c r="G3" s="71" t="str">
        <f>title!A24</f>
        <v>HISTORY</v>
      </c>
      <c r="H3" s="71">
        <f>title!A25</f>
        <v>0</v>
      </c>
      <c r="I3" s="6" t="s">
        <v>13</v>
      </c>
      <c r="J3" s="5" t="s">
        <v>28</v>
      </c>
      <c r="K3" s="331" t="s">
        <v>14</v>
      </c>
      <c r="L3" s="331" t="s">
        <v>25</v>
      </c>
      <c r="M3" s="316" t="s">
        <v>24</v>
      </c>
      <c r="N3" s="317" t="s">
        <v>7</v>
      </c>
      <c r="O3" s="70" t="str">
        <f t="shared" ref="O3:T3" si="0">C3</f>
        <v>ENGLISH</v>
      </c>
      <c r="P3" s="71" t="str">
        <f t="shared" si="0"/>
        <v>HINDI</v>
      </c>
      <c r="Q3" s="71" t="str">
        <f t="shared" si="0"/>
        <v>GEOGRAPHY</v>
      </c>
      <c r="R3" s="71" t="str">
        <f t="shared" si="0"/>
        <v>ECONOMICS</v>
      </c>
      <c r="S3" s="71" t="str">
        <f t="shared" si="0"/>
        <v>HISTORY</v>
      </c>
      <c r="T3" s="71">
        <f t="shared" si="0"/>
        <v>0</v>
      </c>
      <c r="U3" s="6" t="s">
        <v>13</v>
      </c>
      <c r="V3" s="5" t="s">
        <v>28</v>
      </c>
      <c r="W3" s="318" t="s">
        <v>14</v>
      </c>
      <c r="X3" s="318" t="s">
        <v>25</v>
      </c>
    </row>
    <row r="4" spans="1:31">
      <c r="A4" s="336"/>
      <c r="B4" s="334"/>
      <c r="C4" s="259">
        <f>title!C20</f>
        <v>40</v>
      </c>
      <c r="D4" s="259">
        <f>title!C21</f>
        <v>40</v>
      </c>
      <c r="E4" s="259">
        <f>title!C22</f>
        <v>40</v>
      </c>
      <c r="F4" s="259">
        <f>title!C23</f>
        <v>40</v>
      </c>
      <c r="G4" s="259">
        <f>title!C24</f>
        <v>40</v>
      </c>
      <c r="H4" s="259">
        <f>title!C25</f>
        <v>0</v>
      </c>
      <c r="I4" s="259">
        <f>SUM(C4:H4)-title!C25</f>
        <v>200</v>
      </c>
      <c r="J4" s="17" t="s">
        <v>81</v>
      </c>
      <c r="K4" s="332"/>
      <c r="L4" s="332"/>
      <c r="M4" s="316"/>
      <c r="N4" s="317"/>
      <c r="O4" s="17" t="s">
        <v>33</v>
      </c>
      <c r="P4" s="17" t="s">
        <v>33</v>
      </c>
      <c r="Q4" s="17" t="s">
        <v>33</v>
      </c>
      <c r="R4" s="17" t="s">
        <v>33</v>
      </c>
      <c r="S4" s="17" t="s">
        <v>33</v>
      </c>
      <c r="T4" s="17" t="s">
        <v>33</v>
      </c>
      <c r="U4" s="17" t="s">
        <v>34</v>
      </c>
      <c r="V4" s="17" t="s">
        <v>35</v>
      </c>
      <c r="W4" s="318"/>
      <c r="X4" s="318"/>
    </row>
    <row r="5" spans="1:31" ht="16.5" thickBot="1">
      <c r="A5" s="18">
        <f>IF(biodata!B9&lt;&gt;"",biodata!B9,"")</f>
        <v>1101</v>
      </c>
      <c r="B5" s="19" t="str">
        <f>IF(biodata!D9&lt;&gt;"",biodata!D9,"")</f>
        <v>a</v>
      </c>
      <c r="C5" s="77">
        <v>40</v>
      </c>
      <c r="D5" s="77">
        <v>40</v>
      </c>
      <c r="E5" s="77">
        <v>40</v>
      </c>
      <c r="F5" s="77">
        <v>40</v>
      </c>
      <c r="G5" s="26">
        <v>40</v>
      </c>
      <c r="H5" s="26"/>
      <c r="I5" s="20">
        <f>ROUND((SUM(C5:H5)),0)</f>
        <v>200</v>
      </c>
      <c r="J5" s="21">
        <f>I5/200*100</f>
        <v>100</v>
      </c>
      <c r="K5" s="22" t="str">
        <f>IF(I5&gt;90,"A1",IF(I5&gt;80,"A2",IF(I5&gt;70,"B1",IF(I5&gt;60,"B2",IF(I5&gt;50,"C1",IF(I5&gt;40,"C2",IF(I5&gt;33,"D",IF(I5&gt;20,"E1","E2"))))))))</f>
        <v>A1</v>
      </c>
      <c r="L5" s="19">
        <f t="shared" ref="L5:L47" si="1">RANK(J5,$J$5:$J$49,0)</f>
        <v>1</v>
      </c>
      <c r="M5" s="14">
        <f>IF(biodata!B9&lt;&gt;"",biodata!B9,"")</f>
        <v>1101</v>
      </c>
      <c r="N5" s="14" t="str">
        <f>IF(biodata!D9&lt;&gt;"",biodata!D9,"")</f>
        <v>a</v>
      </c>
      <c r="O5" s="50">
        <f t="shared" ref="O5:T20" si="2">IF(C5&lt;&gt;"",C5*100/40,"")</f>
        <v>100</v>
      </c>
      <c r="P5" s="50">
        <f t="shared" si="2"/>
        <v>100</v>
      </c>
      <c r="Q5" s="50">
        <f t="shared" si="2"/>
        <v>100</v>
      </c>
      <c r="R5" s="50">
        <f t="shared" si="2"/>
        <v>100</v>
      </c>
      <c r="S5" s="50">
        <f t="shared" si="2"/>
        <v>100</v>
      </c>
      <c r="T5" s="50" t="str">
        <f t="shared" si="2"/>
        <v/>
      </c>
      <c r="U5" s="50">
        <f>IF(O5&lt;&gt;"",SUM(O5:T5),"")</f>
        <v>500</v>
      </c>
      <c r="V5" s="28">
        <f>IF(U5&lt;&gt;"",U5/500*100,"")</f>
        <v>100</v>
      </c>
      <c r="W5" s="22" t="str">
        <f>IF(V5&lt;&gt;"",IF(U5&gt;90,"A1",IF(U5&gt;80,"A2",IF(U5&gt;70,"B1",IF(U5&gt;60,"B2",IF(U5&gt;50,"C1",IF(U5&gt;40,"C2",IF(U5&gt;33,"D",IF(U5&gt;20,"E1","E2")))))))),"")</f>
        <v>A1</v>
      </c>
      <c r="X5" s="19">
        <f>IF(V5&lt;&gt;"",RANK(V5,$V$5:$V$49,0),"")</f>
        <v>1</v>
      </c>
    </row>
    <row r="6" spans="1:31">
      <c r="A6" s="18">
        <f>IF(biodata!B10&lt;&gt;"",biodata!B10,"")</f>
        <v>1102</v>
      </c>
      <c r="B6" s="19" t="str">
        <f>IF(biodata!D10&lt;&gt;"",biodata!D10,"")</f>
        <v/>
      </c>
      <c r="C6" s="77">
        <v>40</v>
      </c>
      <c r="D6" s="77">
        <v>40</v>
      </c>
      <c r="E6" s="77">
        <v>40</v>
      </c>
      <c r="F6" s="77">
        <v>40</v>
      </c>
      <c r="G6" s="26">
        <v>40</v>
      </c>
      <c r="H6" s="26"/>
      <c r="I6" s="20">
        <f t="shared" ref="I6:I47" si="3">ROUND((SUM(C6:H6)),0)</f>
        <v>200</v>
      </c>
      <c r="J6" s="21">
        <f t="shared" ref="J6:J49" si="4">I6/200*100</f>
        <v>100</v>
      </c>
      <c r="K6" s="22" t="str">
        <f>IF(I6&gt;90,"A1",IF(I6&gt;80,"A2",IF(I6&gt;70,"B1",IF(I6&gt;60,"B2",IF(I6&gt;50,"C1",IF(I6&gt;40,"C2",IF(I6&gt;33,"D",IF(I6&gt;20,"E1","E2"))))))))</f>
        <v>A1</v>
      </c>
      <c r="L6" s="19">
        <f t="shared" si="1"/>
        <v>1</v>
      </c>
      <c r="M6" s="14">
        <f>IF(biodata!B10&lt;&gt;"",biodata!B10,"")</f>
        <v>1102</v>
      </c>
      <c r="N6" s="14" t="str">
        <f>IF(biodata!D10&lt;&gt;"",biodata!D10,"")</f>
        <v/>
      </c>
      <c r="O6" s="50">
        <f t="shared" si="2"/>
        <v>100</v>
      </c>
      <c r="P6" s="50">
        <f t="shared" si="2"/>
        <v>100</v>
      </c>
      <c r="Q6" s="50">
        <f t="shared" si="2"/>
        <v>100</v>
      </c>
      <c r="R6" s="50">
        <f t="shared" si="2"/>
        <v>100</v>
      </c>
      <c r="S6" s="50">
        <f t="shared" si="2"/>
        <v>100</v>
      </c>
      <c r="T6" s="50" t="str">
        <f t="shared" si="2"/>
        <v/>
      </c>
      <c r="U6" s="50">
        <f t="shared" ref="U6:U49" si="5">IF(O6&lt;&gt;"",SUM(O6:T6),"")</f>
        <v>500</v>
      </c>
      <c r="V6" s="28">
        <f t="shared" ref="V6:V49" si="6">IF(U6&lt;&gt;"",U6/500*100,"")</f>
        <v>100</v>
      </c>
      <c r="W6" s="22" t="str">
        <f t="shared" ref="W6:W49" si="7">IF(V6&lt;&gt;"",IF(U6&gt;90,"A1",IF(U6&gt;80,"A2",IF(U6&gt;70,"B1",IF(U6&gt;60,"B2",IF(U6&gt;50,"C1",IF(U6&gt;40,"C2",IF(U6&gt;33,"D",IF(U6&gt;20,"E1","E2")))))))),"")</f>
        <v>A1</v>
      </c>
      <c r="X6" s="19">
        <f t="shared" ref="X6:X49" si="8">IF(V6&lt;&gt;"",RANK(V6,$V$5:$V$49,0),"")</f>
        <v>1</v>
      </c>
      <c r="Z6" s="340" t="s">
        <v>36</v>
      </c>
      <c r="AA6" s="341"/>
      <c r="AB6" s="341"/>
      <c r="AC6" s="341"/>
      <c r="AD6" s="341"/>
      <c r="AE6" s="342"/>
    </row>
    <row r="7" spans="1:31">
      <c r="A7" s="18">
        <f>IF(biodata!B11&lt;&gt;"",biodata!B11,"")</f>
        <v>1103</v>
      </c>
      <c r="B7" s="19" t="str">
        <f>IF(biodata!D11&lt;&gt;"",biodata!D11,"")</f>
        <v/>
      </c>
      <c r="C7" s="77"/>
      <c r="D7" s="26"/>
      <c r="E7" s="26"/>
      <c r="F7" s="27"/>
      <c r="G7" s="26"/>
      <c r="H7" s="26"/>
      <c r="I7" s="20">
        <f t="shared" si="3"/>
        <v>0</v>
      </c>
      <c r="J7" s="21">
        <f t="shared" si="4"/>
        <v>0</v>
      </c>
      <c r="K7" s="22" t="str">
        <f t="shared" ref="K7:K42" si="9">IF(I7&gt;90,"A1",IF(I7&gt;80,"A2",IF(I7&gt;70,"B1",IF(I7&gt;60,"B2",IF(I7&gt;50,"C1",IF(I7&gt;40,"C2",IF(I7&gt;33,"D",IF(I7&gt;20,"E1","E2"))))))))</f>
        <v>E2</v>
      </c>
      <c r="L7" s="19">
        <f t="shared" si="1"/>
        <v>3</v>
      </c>
      <c r="M7" s="14">
        <f>IF(biodata!B11&lt;&gt;"",biodata!B11,"")</f>
        <v>1103</v>
      </c>
      <c r="N7" s="14" t="str">
        <f>IF(biodata!D11&lt;&gt;"",biodata!D11,"")</f>
        <v/>
      </c>
      <c r="O7" s="50" t="str">
        <f t="shared" si="2"/>
        <v/>
      </c>
      <c r="P7" s="50" t="str">
        <f t="shared" si="2"/>
        <v/>
      </c>
      <c r="Q7" s="50" t="str">
        <f t="shared" si="2"/>
        <v/>
      </c>
      <c r="R7" s="50" t="str">
        <f t="shared" si="2"/>
        <v/>
      </c>
      <c r="S7" s="50" t="str">
        <f t="shared" si="2"/>
        <v/>
      </c>
      <c r="T7" s="50" t="str">
        <f t="shared" si="2"/>
        <v/>
      </c>
      <c r="U7" s="50" t="str">
        <f t="shared" si="5"/>
        <v/>
      </c>
      <c r="V7" s="28" t="str">
        <f t="shared" si="6"/>
        <v/>
      </c>
      <c r="W7" s="22" t="str">
        <f t="shared" si="7"/>
        <v/>
      </c>
      <c r="X7" s="19" t="str">
        <f t="shared" si="8"/>
        <v/>
      </c>
      <c r="Z7" s="343"/>
      <c r="AA7" s="344"/>
      <c r="AB7" s="344"/>
      <c r="AC7" s="344"/>
      <c r="AD7" s="344"/>
      <c r="AE7" s="345"/>
    </row>
    <row r="8" spans="1:31">
      <c r="A8" s="18">
        <f>IF(biodata!B12&lt;&gt;"",biodata!B12,"")</f>
        <v>1104</v>
      </c>
      <c r="B8" s="19" t="str">
        <f>IF(biodata!D12&lt;&gt;"",biodata!D12,"")</f>
        <v/>
      </c>
      <c r="C8" s="77"/>
      <c r="D8" s="26"/>
      <c r="E8" s="26"/>
      <c r="F8" s="27"/>
      <c r="G8" s="26"/>
      <c r="H8" s="26"/>
      <c r="I8" s="20">
        <f t="shared" si="3"/>
        <v>0</v>
      </c>
      <c r="J8" s="21">
        <f t="shared" si="4"/>
        <v>0</v>
      </c>
      <c r="K8" s="22" t="str">
        <f t="shared" si="9"/>
        <v>E2</v>
      </c>
      <c r="L8" s="19">
        <f t="shared" si="1"/>
        <v>3</v>
      </c>
      <c r="M8" s="14">
        <f>IF(biodata!B12&lt;&gt;"",biodata!B12,"")</f>
        <v>1104</v>
      </c>
      <c r="N8" s="14" t="str">
        <f>IF(biodata!D12&lt;&gt;"",biodata!D12,"")</f>
        <v/>
      </c>
      <c r="O8" s="50" t="str">
        <f t="shared" si="2"/>
        <v/>
      </c>
      <c r="P8" s="50" t="str">
        <f t="shared" si="2"/>
        <v/>
      </c>
      <c r="Q8" s="50" t="str">
        <f t="shared" si="2"/>
        <v/>
      </c>
      <c r="R8" s="50" t="str">
        <f t="shared" si="2"/>
        <v/>
      </c>
      <c r="S8" s="50" t="str">
        <f t="shared" si="2"/>
        <v/>
      </c>
      <c r="T8" s="50" t="str">
        <f t="shared" si="2"/>
        <v/>
      </c>
      <c r="U8" s="50" t="str">
        <f t="shared" si="5"/>
        <v/>
      </c>
      <c r="V8" s="28" t="str">
        <f t="shared" si="6"/>
        <v/>
      </c>
      <c r="W8" s="22" t="str">
        <f t="shared" si="7"/>
        <v/>
      </c>
      <c r="X8" s="19" t="str">
        <f t="shared" si="8"/>
        <v/>
      </c>
      <c r="Z8" s="343"/>
      <c r="AA8" s="344"/>
      <c r="AB8" s="344"/>
      <c r="AC8" s="344"/>
      <c r="AD8" s="344"/>
      <c r="AE8" s="345"/>
    </row>
    <row r="9" spans="1:31">
      <c r="A9" s="18">
        <f>IF(biodata!B13&lt;&gt;"",biodata!B13,"")</f>
        <v>1105</v>
      </c>
      <c r="B9" s="19" t="str">
        <f>IF(biodata!D13&lt;&gt;"",biodata!D13,"")</f>
        <v/>
      </c>
      <c r="C9" s="77"/>
      <c r="D9" s="26"/>
      <c r="E9" s="26"/>
      <c r="F9" s="27"/>
      <c r="G9" s="26"/>
      <c r="H9" s="26"/>
      <c r="I9" s="20">
        <f t="shared" si="3"/>
        <v>0</v>
      </c>
      <c r="J9" s="21">
        <f t="shared" si="4"/>
        <v>0</v>
      </c>
      <c r="K9" s="22" t="str">
        <f t="shared" si="9"/>
        <v>E2</v>
      </c>
      <c r="L9" s="19">
        <f t="shared" si="1"/>
        <v>3</v>
      </c>
      <c r="M9" s="14">
        <f>IF(biodata!B13&lt;&gt;"",biodata!B13,"")</f>
        <v>1105</v>
      </c>
      <c r="N9" s="14" t="str">
        <f>IF(biodata!D13&lt;&gt;"",biodata!D13,"")</f>
        <v/>
      </c>
      <c r="O9" s="50" t="str">
        <f t="shared" si="2"/>
        <v/>
      </c>
      <c r="P9" s="50" t="str">
        <f t="shared" si="2"/>
        <v/>
      </c>
      <c r="Q9" s="50" t="str">
        <f t="shared" si="2"/>
        <v/>
      </c>
      <c r="R9" s="50" t="str">
        <f t="shared" si="2"/>
        <v/>
      </c>
      <c r="S9" s="50" t="str">
        <f t="shared" si="2"/>
        <v/>
      </c>
      <c r="T9" s="50" t="str">
        <f t="shared" si="2"/>
        <v/>
      </c>
      <c r="U9" s="50" t="str">
        <f t="shared" si="5"/>
        <v/>
      </c>
      <c r="V9" s="28" t="str">
        <f t="shared" si="6"/>
        <v/>
      </c>
      <c r="W9" s="22" t="str">
        <f t="shared" si="7"/>
        <v/>
      </c>
      <c r="X9" s="19" t="str">
        <f t="shared" si="8"/>
        <v/>
      </c>
      <c r="Z9" s="343"/>
      <c r="AA9" s="344"/>
      <c r="AB9" s="344"/>
      <c r="AC9" s="344"/>
      <c r="AD9" s="344"/>
      <c r="AE9" s="345"/>
    </row>
    <row r="10" spans="1:31">
      <c r="A10" s="18">
        <f>IF(biodata!B14&lt;&gt;"",biodata!B14,"")</f>
        <v>1106</v>
      </c>
      <c r="B10" s="19" t="str">
        <f>IF(biodata!D14&lt;&gt;"",biodata!D14,"")</f>
        <v/>
      </c>
      <c r="C10" s="77"/>
      <c r="D10" s="26"/>
      <c r="E10" s="26"/>
      <c r="F10" s="27"/>
      <c r="G10" s="26"/>
      <c r="H10" s="26"/>
      <c r="I10" s="20">
        <f t="shared" si="3"/>
        <v>0</v>
      </c>
      <c r="J10" s="21">
        <f t="shared" si="4"/>
        <v>0</v>
      </c>
      <c r="K10" s="22" t="str">
        <f t="shared" si="9"/>
        <v>E2</v>
      </c>
      <c r="L10" s="19">
        <f t="shared" si="1"/>
        <v>3</v>
      </c>
      <c r="M10" s="14">
        <f>IF(biodata!B14&lt;&gt;"",biodata!B14,"")</f>
        <v>1106</v>
      </c>
      <c r="N10" s="14" t="str">
        <f>IF(biodata!D14&lt;&gt;"",biodata!D14,"")</f>
        <v/>
      </c>
      <c r="O10" s="50" t="str">
        <f t="shared" si="2"/>
        <v/>
      </c>
      <c r="P10" s="50" t="str">
        <f t="shared" si="2"/>
        <v/>
      </c>
      <c r="Q10" s="50" t="str">
        <f t="shared" si="2"/>
        <v/>
      </c>
      <c r="R10" s="50" t="str">
        <f t="shared" si="2"/>
        <v/>
      </c>
      <c r="S10" s="50" t="str">
        <f t="shared" si="2"/>
        <v/>
      </c>
      <c r="T10" s="50" t="str">
        <f t="shared" si="2"/>
        <v/>
      </c>
      <c r="U10" s="50" t="str">
        <f t="shared" si="5"/>
        <v/>
      </c>
      <c r="V10" s="28" t="str">
        <f t="shared" si="6"/>
        <v/>
      </c>
      <c r="W10" s="22" t="str">
        <f t="shared" si="7"/>
        <v/>
      </c>
      <c r="X10" s="19" t="str">
        <f t="shared" si="8"/>
        <v/>
      </c>
      <c r="Z10" s="343"/>
      <c r="AA10" s="344"/>
      <c r="AB10" s="344"/>
      <c r="AC10" s="344"/>
      <c r="AD10" s="344"/>
      <c r="AE10" s="345"/>
    </row>
    <row r="11" spans="1:31">
      <c r="A11" s="18">
        <f>IF(biodata!B15&lt;&gt;"",biodata!B15,"")</f>
        <v>1107</v>
      </c>
      <c r="B11" s="19" t="str">
        <f>IF(biodata!D15&lt;&gt;"",biodata!D15,"")</f>
        <v/>
      </c>
      <c r="C11" s="77"/>
      <c r="D11" s="26"/>
      <c r="E11" s="26"/>
      <c r="F11" s="27"/>
      <c r="G11" s="26"/>
      <c r="H11" s="26"/>
      <c r="I11" s="20">
        <f t="shared" si="3"/>
        <v>0</v>
      </c>
      <c r="J11" s="21">
        <f t="shared" si="4"/>
        <v>0</v>
      </c>
      <c r="K11" s="22" t="str">
        <f t="shared" si="9"/>
        <v>E2</v>
      </c>
      <c r="L11" s="19">
        <f t="shared" si="1"/>
        <v>3</v>
      </c>
      <c r="M11" s="14">
        <f>IF(biodata!B15&lt;&gt;"",biodata!B15,"")</f>
        <v>1107</v>
      </c>
      <c r="N11" s="14" t="str">
        <f>IF(biodata!D15&lt;&gt;"",biodata!D15,"")</f>
        <v/>
      </c>
      <c r="O11" s="50" t="str">
        <f t="shared" si="2"/>
        <v/>
      </c>
      <c r="P11" s="50" t="str">
        <f t="shared" si="2"/>
        <v/>
      </c>
      <c r="Q11" s="50" t="str">
        <f t="shared" si="2"/>
        <v/>
      </c>
      <c r="R11" s="50" t="str">
        <f t="shared" si="2"/>
        <v/>
      </c>
      <c r="S11" s="50" t="str">
        <f t="shared" si="2"/>
        <v/>
      </c>
      <c r="T11" s="50" t="str">
        <f t="shared" si="2"/>
        <v/>
      </c>
      <c r="U11" s="50" t="str">
        <f t="shared" si="5"/>
        <v/>
      </c>
      <c r="V11" s="28" t="str">
        <f t="shared" si="6"/>
        <v/>
      </c>
      <c r="W11" s="22" t="str">
        <f t="shared" si="7"/>
        <v/>
      </c>
      <c r="X11" s="19" t="str">
        <f t="shared" si="8"/>
        <v/>
      </c>
      <c r="Z11" s="343"/>
      <c r="AA11" s="344"/>
      <c r="AB11" s="344"/>
      <c r="AC11" s="344"/>
      <c r="AD11" s="344"/>
      <c r="AE11" s="345"/>
    </row>
    <row r="12" spans="1:31">
      <c r="A12" s="18">
        <f>IF(biodata!B16&lt;&gt;"",biodata!B16,"")</f>
        <v>1108</v>
      </c>
      <c r="B12" s="19" t="str">
        <f>IF(biodata!D16&lt;&gt;"",biodata!D16,"")</f>
        <v/>
      </c>
      <c r="C12" s="77"/>
      <c r="D12" s="26"/>
      <c r="E12" s="26"/>
      <c r="F12" s="27"/>
      <c r="G12" s="26"/>
      <c r="H12" s="26"/>
      <c r="I12" s="20">
        <f t="shared" si="3"/>
        <v>0</v>
      </c>
      <c r="J12" s="21">
        <f t="shared" si="4"/>
        <v>0</v>
      </c>
      <c r="K12" s="22" t="str">
        <f t="shared" si="9"/>
        <v>E2</v>
      </c>
      <c r="L12" s="19">
        <f t="shared" si="1"/>
        <v>3</v>
      </c>
      <c r="M12" s="14">
        <f>IF(biodata!B16&lt;&gt;"",biodata!B16,"")</f>
        <v>1108</v>
      </c>
      <c r="N12" s="14" t="str">
        <f>IF(biodata!D16&lt;&gt;"",biodata!D16,"")</f>
        <v/>
      </c>
      <c r="O12" s="50" t="str">
        <f t="shared" si="2"/>
        <v/>
      </c>
      <c r="P12" s="50" t="str">
        <f t="shared" si="2"/>
        <v/>
      </c>
      <c r="Q12" s="50" t="str">
        <f t="shared" si="2"/>
        <v/>
      </c>
      <c r="R12" s="50" t="str">
        <f t="shared" si="2"/>
        <v/>
      </c>
      <c r="S12" s="50" t="str">
        <f t="shared" si="2"/>
        <v/>
      </c>
      <c r="T12" s="50" t="str">
        <f t="shared" si="2"/>
        <v/>
      </c>
      <c r="U12" s="50" t="str">
        <f t="shared" si="5"/>
        <v/>
      </c>
      <c r="V12" s="28" t="str">
        <f t="shared" si="6"/>
        <v/>
      </c>
      <c r="W12" s="22" t="str">
        <f t="shared" si="7"/>
        <v/>
      </c>
      <c r="X12" s="19" t="str">
        <f t="shared" si="8"/>
        <v/>
      </c>
      <c r="Z12" s="343"/>
      <c r="AA12" s="344"/>
      <c r="AB12" s="344"/>
      <c r="AC12" s="344"/>
      <c r="AD12" s="344"/>
      <c r="AE12" s="345"/>
    </row>
    <row r="13" spans="1:31">
      <c r="A13" s="18">
        <f>IF(biodata!B17&lt;&gt;"",biodata!B17,"")</f>
        <v>1109</v>
      </c>
      <c r="B13" s="19" t="str">
        <f>IF(biodata!D17&lt;&gt;"",biodata!D17,"")</f>
        <v/>
      </c>
      <c r="C13" s="77"/>
      <c r="D13" s="26"/>
      <c r="E13" s="26"/>
      <c r="F13" s="27"/>
      <c r="G13" s="26"/>
      <c r="H13" s="26"/>
      <c r="I13" s="20">
        <f t="shared" si="3"/>
        <v>0</v>
      </c>
      <c r="J13" s="21">
        <f t="shared" si="4"/>
        <v>0</v>
      </c>
      <c r="K13" s="22" t="str">
        <f t="shared" si="9"/>
        <v>E2</v>
      </c>
      <c r="L13" s="19">
        <f t="shared" si="1"/>
        <v>3</v>
      </c>
      <c r="M13" s="14">
        <f>IF(biodata!B17&lt;&gt;"",biodata!B17,"")</f>
        <v>1109</v>
      </c>
      <c r="N13" s="14" t="str">
        <f>IF(biodata!D17&lt;&gt;"",biodata!D17,"")</f>
        <v/>
      </c>
      <c r="O13" s="50" t="str">
        <f t="shared" si="2"/>
        <v/>
      </c>
      <c r="P13" s="50" t="str">
        <f t="shared" si="2"/>
        <v/>
      </c>
      <c r="Q13" s="50" t="str">
        <f t="shared" si="2"/>
        <v/>
      </c>
      <c r="R13" s="50" t="str">
        <f t="shared" si="2"/>
        <v/>
      </c>
      <c r="S13" s="50" t="str">
        <f t="shared" si="2"/>
        <v/>
      </c>
      <c r="T13" s="50" t="str">
        <f t="shared" si="2"/>
        <v/>
      </c>
      <c r="U13" s="50" t="str">
        <f t="shared" si="5"/>
        <v/>
      </c>
      <c r="V13" s="28" t="str">
        <f t="shared" si="6"/>
        <v/>
      </c>
      <c r="W13" s="22" t="str">
        <f t="shared" si="7"/>
        <v/>
      </c>
      <c r="X13" s="19" t="str">
        <f t="shared" si="8"/>
        <v/>
      </c>
      <c r="Z13" s="343"/>
      <c r="AA13" s="344"/>
      <c r="AB13" s="344"/>
      <c r="AC13" s="344"/>
      <c r="AD13" s="344"/>
      <c r="AE13" s="345"/>
    </row>
    <row r="14" spans="1:31">
      <c r="A14" s="18">
        <f>IF(biodata!B18&lt;&gt;"",biodata!B18,"")</f>
        <v>1110</v>
      </c>
      <c r="B14" s="19" t="str">
        <f>IF(biodata!D18&lt;&gt;"",biodata!D18,"")</f>
        <v/>
      </c>
      <c r="C14" s="77"/>
      <c r="D14" s="26"/>
      <c r="E14" s="26"/>
      <c r="F14" s="27"/>
      <c r="G14" s="26"/>
      <c r="H14" s="26"/>
      <c r="I14" s="20">
        <f t="shared" si="3"/>
        <v>0</v>
      </c>
      <c r="J14" s="21">
        <f t="shared" si="4"/>
        <v>0</v>
      </c>
      <c r="K14" s="22" t="str">
        <f t="shared" si="9"/>
        <v>E2</v>
      </c>
      <c r="L14" s="19">
        <f t="shared" si="1"/>
        <v>3</v>
      </c>
      <c r="M14" s="14">
        <f>IF(biodata!B18&lt;&gt;"",biodata!B18,"")</f>
        <v>1110</v>
      </c>
      <c r="N14" s="14" t="str">
        <f>IF(biodata!D18&lt;&gt;"",biodata!D18,"")</f>
        <v/>
      </c>
      <c r="O14" s="50" t="str">
        <f t="shared" si="2"/>
        <v/>
      </c>
      <c r="P14" s="50" t="str">
        <f t="shared" si="2"/>
        <v/>
      </c>
      <c r="Q14" s="50" t="str">
        <f t="shared" si="2"/>
        <v/>
      </c>
      <c r="R14" s="50" t="str">
        <f t="shared" si="2"/>
        <v/>
      </c>
      <c r="S14" s="50" t="str">
        <f t="shared" si="2"/>
        <v/>
      </c>
      <c r="T14" s="50" t="str">
        <f t="shared" si="2"/>
        <v/>
      </c>
      <c r="U14" s="50" t="str">
        <f t="shared" si="5"/>
        <v/>
      </c>
      <c r="V14" s="28" t="str">
        <f t="shared" si="6"/>
        <v/>
      </c>
      <c r="W14" s="22" t="str">
        <f t="shared" si="7"/>
        <v/>
      </c>
      <c r="X14" s="19" t="str">
        <f t="shared" si="8"/>
        <v/>
      </c>
      <c r="Z14" s="343"/>
      <c r="AA14" s="344"/>
      <c r="AB14" s="344"/>
      <c r="AC14" s="344"/>
      <c r="AD14" s="344"/>
      <c r="AE14" s="345"/>
    </row>
    <row r="15" spans="1:31">
      <c r="A15" s="18">
        <f>IF(biodata!B19&lt;&gt;"",biodata!B19,"")</f>
        <v>1111</v>
      </c>
      <c r="B15" s="19" t="str">
        <f>IF(biodata!D19&lt;&gt;"",biodata!D19,"")</f>
        <v/>
      </c>
      <c r="C15" s="77"/>
      <c r="D15" s="26"/>
      <c r="E15" s="26"/>
      <c r="F15" s="27"/>
      <c r="G15" s="26"/>
      <c r="H15" s="26"/>
      <c r="I15" s="20">
        <f t="shared" si="3"/>
        <v>0</v>
      </c>
      <c r="J15" s="21">
        <f t="shared" si="4"/>
        <v>0</v>
      </c>
      <c r="K15" s="22" t="str">
        <f t="shared" si="9"/>
        <v>E2</v>
      </c>
      <c r="L15" s="19">
        <f t="shared" si="1"/>
        <v>3</v>
      </c>
      <c r="M15" s="14">
        <f>IF(biodata!B19&lt;&gt;"",biodata!B19,"")</f>
        <v>1111</v>
      </c>
      <c r="N15" s="14" t="str">
        <f>IF(biodata!D19&lt;&gt;"",biodata!D19,"")</f>
        <v/>
      </c>
      <c r="O15" s="50" t="str">
        <f t="shared" si="2"/>
        <v/>
      </c>
      <c r="P15" s="50" t="str">
        <f t="shared" si="2"/>
        <v/>
      </c>
      <c r="Q15" s="50" t="str">
        <f t="shared" si="2"/>
        <v/>
      </c>
      <c r="R15" s="50" t="str">
        <f t="shared" si="2"/>
        <v/>
      </c>
      <c r="S15" s="50" t="str">
        <f t="shared" si="2"/>
        <v/>
      </c>
      <c r="T15" s="50" t="str">
        <f t="shared" si="2"/>
        <v/>
      </c>
      <c r="U15" s="50" t="str">
        <f t="shared" si="5"/>
        <v/>
      </c>
      <c r="V15" s="28" t="str">
        <f t="shared" si="6"/>
        <v/>
      </c>
      <c r="W15" s="22" t="str">
        <f t="shared" si="7"/>
        <v/>
      </c>
      <c r="X15" s="19" t="str">
        <f t="shared" si="8"/>
        <v/>
      </c>
      <c r="Z15" s="343"/>
      <c r="AA15" s="344"/>
      <c r="AB15" s="344"/>
      <c r="AC15" s="344"/>
      <c r="AD15" s="344"/>
      <c r="AE15" s="345"/>
    </row>
    <row r="16" spans="1:31">
      <c r="A16" s="18">
        <f>IF(biodata!B20&lt;&gt;"",biodata!B20,"")</f>
        <v>1112</v>
      </c>
      <c r="B16" s="19" t="str">
        <f>IF(biodata!D20&lt;&gt;"",biodata!D20,"")</f>
        <v/>
      </c>
      <c r="C16" s="77"/>
      <c r="D16" s="26"/>
      <c r="E16" s="26"/>
      <c r="F16" s="27"/>
      <c r="G16" s="26"/>
      <c r="H16" s="26"/>
      <c r="I16" s="20">
        <f t="shared" si="3"/>
        <v>0</v>
      </c>
      <c r="J16" s="21">
        <f t="shared" si="4"/>
        <v>0</v>
      </c>
      <c r="K16" s="22" t="str">
        <f t="shared" si="9"/>
        <v>E2</v>
      </c>
      <c r="L16" s="19">
        <f t="shared" si="1"/>
        <v>3</v>
      </c>
      <c r="M16" s="14">
        <f>IF(biodata!B20&lt;&gt;"",biodata!B20,"")</f>
        <v>1112</v>
      </c>
      <c r="N16" s="14" t="str">
        <f>IF(biodata!D20&lt;&gt;"",biodata!D20,"")</f>
        <v/>
      </c>
      <c r="O16" s="50" t="str">
        <f t="shared" si="2"/>
        <v/>
      </c>
      <c r="P16" s="50" t="str">
        <f t="shared" si="2"/>
        <v/>
      </c>
      <c r="Q16" s="50" t="str">
        <f t="shared" si="2"/>
        <v/>
      </c>
      <c r="R16" s="50" t="str">
        <f t="shared" si="2"/>
        <v/>
      </c>
      <c r="S16" s="50" t="str">
        <f t="shared" si="2"/>
        <v/>
      </c>
      <c r="T16" s="50" t="str">
        <f t="shared" si="2"/>
        <v/>
      </c>
      <c r="U16" s="50" t="str">
        <f t="shared" si="5"/>
        <v/>
      </c>
      <c r="V16" s="28" t="str">
        <f t="shared" si="6"/>
        <v/>
      </c>
      <c r="W16" s="22" t="str">
        <f t="shared" si="7"/>
        <v/>
      </c>
      <c r="X16" s="19" t="str">
        <f t="shared" si="8"/>
        <v/>
      </c>
      <c r="Z16" s="343"/>
      <c r="AA16" s="344"/>
      <c r="AB16" s="344"/>
      <c r="AC16" s="344"/>
      <c r="AD16" s="344"/>
      <c r="AE16" s="345"/>
    </row>
    <row r="17" spans="1:31">
      <c r="A17" s="18">
        <f>IF(biodata!B21&lt;&gt;"",biodata!B21,"")</f>
        <v>1113</v>
      </c>
      <c r="B17" s="19" t="str">
        <f>IF(biodata!D21&lt;&gt;"",biodata!D21,"")</f>
        <v/>
      </c>
      <c r="C17" s="77"/>
      <c r="D17" s="26"/>
      <c r="E17" s="26"/>
      <c r="F17" s="27"/>
      <c r="G17" s="26"/>
      <c r="H17" s="26"/>
      <c r="I17" s="20">
        <f t="shared" si="3"/>
        <v>0</v>
      </c>
      <c r="J17" s="21">
        <f t="shared" si="4"/>
        <v>0</v>
      </c>
      <c r="K17" s="22" t="str">
        <f t="shared" si="9"/>
        <v>E2</v>
      </c>
      <c r="L17" s="19">
        <f t="shared" si="1"/>
        <v>3</v>
      </c>
      <c r="M17" s="14">
        <f>IF(biodata!B21&lt;&gt;"",biodata!B21,"")</f>
        <v>1113</v>
      </c>
      <c r="N17" s="14" t="str">
        <f>IF(biodata!D21&lt;&gt;"",biodata!D21,"")</f>
        <v/>
      </c>
      <c r="O17" s="50" t="str">
        <f t="shared" si="2"/>
        <v/>
      </c>
      <c r="P17" s="50" t="str">
        <f t="shared" si="2"/>
        <v/>
      </c>
      <c r="Q17" s="50" t="str">
        <f t="shared" si="2"/>
        <v/>
      </c>
      <c r="R17" s="50" t="str">
        <f t="shared" si="2"/>
        <v/>
      </c>
      <c r="S17" s="50" t="str">
        <f t="shared" si="2"/>
        <v/>
      </c>
      <c r="T17" s="50" t="str">
        <f t="shared" si="2"/>
        <v/>
      </c>
      <c r="U17" s="50" t="str">
        <f t="shared" si="5"/>
        <v/>
      </c>
      <c r="V17" s="28" t="str">
        <f t="shared" si="6"/>
        <v/>
      </c>
      <c r="W17" s="22" t="str">
        <f t="shared" si="7"/>
        <v/>
      </c>
      <c r="X17" s="19" t="str">
        <f t="shared" si="8"/>
        <v/>
      </c>
      <c r="Z17" s="343"/>
      <c r="AA17" s="344"/>
      <c r="AB17" s="344"/>
      <c r="AC17" s="344"/>
      <c r="AD17" s="344"/>
      <c r="AE17" s="345"/>
    </row>
    <row r="18" spans="1:31">
      <c r="A18" s="18">
        <f>IF(biodata!B22&lt;&gt;"",biodata!B22,"")</f>
        <v>1114</v>
      </c>
      <c r="B18" s="19" t="str">
        <f>IF(biodata!D22&lt;&gt;"",biodata!D22,"")</f>
        <v/>
      </c>
      <c r="C18" s="77"/>
      <c r="D18" s="26"/>
      <c r="E18" s="26"/>
      <c r="F18" s="27"/>
      <c r="G18" s="26"/>
      <c r="H18" s="26"/>
      <c r="I18" s="20">
        <f t="shared" si="3"/>
        <v>0</v>
      </c>
      <c r="J18" s="21">
        <f t="shared" si="4"/>
        <v>0</v>
      </c>
      <c r="K18" s="22" t="str">
        <f t="shared" si="9"/>
        <v>E2</v>
      </c>
      <c r="L18" s="19">
        <f t="shared" si="1"/>
        <v>3</v>
      </c>
      <c r="M18" s="14">
        <f>IF(biodata!B22&lt;&gt;"",biodata!B22,"")</f>
        <v>1114</v>
      </c>
      <c r="N18" s="14" t="str">
        <f>IF(biodata!D22&lt;&gt;"",biodata!D22,"")</f>
        <v/>
      </c>
      <c r="O18" s="50" t="str">
        <f t="shared" si="2"/>
        <v/>
      </c>
      <c r="P18" s="50" t="str">
        <f t="shared" si="2"/>
        <v/>
      </c>
      <c r="Q18" s="50" t="str">
        <f t="shared" si="2"/>
        <v/>
      </c>
      <c r="R18" s="50" t="str">
        <f t="shared" si="2"/>
        <v/>
      </c>
      <c r="S18" s="50" t="str">
        <f t="shared" si="2"/>
        <v/>
      </c>
      <c r="T18" s="50" t="str">
        <f t="shared" si="2"/>
        <v/>
      </c>
      <c r="U18" s="50" t="str">
        <f t="shared" si="5"/>
        <v/>
      </c>
      <c r="V18" s="28" t="str">
        <f t="shared" si="6"/>
        <v/>
      </c>
      <c r="W18" s="22" t="str">
        <f t="shared" si="7"/>
        <v/>
      </c>
      <c r="X18" s="19" t="str">
        <f t="shared" si="8"/>
        <v/>
      </c>
      <c r="Z18" s="343"/>
      <c r="AA18" s="344"/>
      <c r="AB18" s="344"/>
      <c r="AC18" s="344"/>
      <c r="AD18" s="344"/>
      <c r="AE18" s="345"/>
    </row>
    <row r="19" spans="1:31">
      <c r="A19" s="18">
        <f>IF(biodata!B23&lt;&gt;"",biodata!B23,"")</f>
        <v>1115</v>
      </c>
      <c r="B19" s="19" t="str">
        <f>IF(biodata!D23&lt;&gt;"",biodata!D23,"")</f>
        <v/>
      </c>
      <c r="C19" s="77"/>
      <c r="D19" s="26"/>
      <c r="E19" s="26"/>
      <c r="F19" s="27"/>
      <c r="G19" s="26"/>
      <c r="H19" s="26"/>
      <c r="I19" s="20">
        <f t="shared" si="3"/>
        <v>0</v>
      </c>
      <c r="J19" s="21">
        <f t="shared" si="4"/>
        <v>0</v>
      </c>
      <c r="K19" s="22" t="str">
        <f t="shared" si="9"/>
        <v>E2</v>
      </c>
      <c r="L19" s="19">
        <f t="shared" si="1"/>
        <v>3</v>
      </c>
      <c r="M19" s="14">
        <f>IF(biodata!B23&lt;&gt;"",biodata!B23,"")</f>
        <v>1115</v>
      </c>
      <c r="N19" s="14" t="str">
        <f>IF(biodata!D23&lt;&gt;"",biodata!D23,"")</f>
        <v/>
      </c>
      <c r="O19" s="50" t="str">
        <f t="shared" si="2"/>
        <v/>
      </c>
      <c r="P19" s="50" t="str">
        <f t="shared" si="2"/>
        <v/>
      </c>
      <c r="Q19" s="50" t="str">
        <f t="shared" si="2"/>
        <v/>
      </c>
      <c r="R19" s="50" t="str">
        <f t="shared" si="2"/>
        <v/>
      </c>
      <c r="S19" s="50" t="str">
        <f t="shared" si="2"/>
        <v/>
      </c>
      <c r="T19" s="50" t="str">
        <f t="shared" si="2"/>
        <v/>
      </c>
      <c r="U19" s="50" t="str">
        <f t="shared" si="5"/>
        <v/>
      </c>
      <c r="V19" s="28" t="str">
        <f t="shared" si="6"/>
        <v/>
      </c>
      <c r="W19" s="22" t="str">
        <f t="shared" si="7"/>
        <v/>
      </c>
      <c r="X19" s="19" t="str">
        <f t="shared" si="8"/>
        <v/>
      </c>
      <c r="Z19" s="343"/>
      <c r="AA19" s="344"/>
      <c r="AB19" s="344"/>
      <c r="AC19" s="344"/>
      <c r="AD19" s="344"/>
      <c r="AE19" s="345"/>
    </row>
    <row r="20" spans="1:31">
      <c r="A20" s="18">
        <f>IF(biodata!B24&lt;&gt;"",biodata!B24,"")</f>
        <v>1116</v>
      </c>
      <c r="B20" s="19" t="str">
        <f>IF(biodata!D24&lt;&gt;"",biodata!D24,"")</f>
        <v/>
      </c>
      <c r="C20" s="77"/>
      <c r="D20" s="26"/>
      <c r="E20" s="26"/>
      <c r="F20" s="27"/>
      <c r="G20" s="26"/>
      <c r="H20" s="26"/>
      <c r="I20" s="20">
        <f t="shared" si="3"/>
        <v>0</v>
      </c>
      <c r="J20" s="21">
        <f t="shared" si="4"/>
        <v>0</v>
      </c>
      <c r="K20" s="22" t="str">
        <f t="shared" si="9"/>
        <v>E2</v>
      </c>
      <c r="L20" s="19">
        <f t="shared" si="1"/>
        <v>3</v>
      </c>
      <c r="M20" s="14">
        <f>IF(biodata!B24&lt;&gt;"",biodata!B24,"")</f>
        <v>1116</v>
      </c>
      <c r="N20" s="14" t="str">
        <f>IF(biodata!D24&lt;&gt;"",biodata!D24,"")</f>
        <v/>
      </c>
      <c r="O20" s="50" t="str">
        <f t="shared" si="2"/>
        <v/>
      </c>
      <c r="P20" s="50" t="str">
        <f t="shared" si="2"/>
        <v/>
      </c>
      <c r="Q20" s="50" t="str">
        <f t="shared" si="2"/>
        <v/>
      </c>
      <c r="R20" s="50" t="str">
        <f t="shared" si="2"/>
        <v/>
      </c>
      <c r="S20" s="50" t="str">
        <f t="shared" si="2"/>
        <v/>
      </c>
      <c r="T20" s="50" t="str">
        <f t="shared" si="2"/>
        <v/>
      </c>
      <c r="U20" s="50" t="str">
        <f t="shared" si="5"/>
        <v/>
      </c>
      <c r="V20" s="28" t="str">
        <f t="shared" si="6"/>
        <v/>
      </c>
      <c r="W20" s="22" t="str">
        <f t="shared" si="7"/>
        <v/>
      </c>
      <c r="X20" s="19" t="str">
        <f t="shared" si="8"/>
        <v/>
      </c>
      <c r="Z20" s="343"/>
      <c r="AA20" s="344"/>
      <c r="AB20" s="344"/>
      <c r="AC20" s="344"/>
      <c r="AD20" s="344"/>
      <c r="AE20" s="345"/>
    </row>
    <row r="21" spans="1:31">
      <c r="A21" s="18">
        <f>IF(biodata!B25&lt;&gt;"",biodata!B25,"")</f>
        <v>1117</v>
      </c>
      <c r="B21" s="253" t="str">
        <f>IF(biodata!D25&lt;&gt;"",biodata!D25,"")</f>
        <v/>
      </c>
      <c r="C21" s="77"/>
      <c r="D21" s="26"/>
      <c r="E21" s="26"/>
      <c r="F21" s="27"/>
      <c r="G21" s="26"/>
      <c r="H21" s="26"/>
      <c r="I21" s="20">
        <f t="shared" si="3"/>
        <v>0</v>
      </c>
      <c r="J21" s="21">
        <f t="shared" si="4"/>
        <v>0</v>
      </c>
      <c r="K21" s="22" t="str">
        <f t="shared" si="9"/>
        <v>E2</v>
      </c>
      <c r="L21" s="19">
        <f t="shared" si="1"/>
        <v>3</v>
      </c>
      <c r="M21" s="14">
        <f>IF(biodata!B25&lt;&gt;"",biodata!B25,"")</f>
        <v>1117</v>
      </c>
      <c r="N21" s="14" t="str">
        <f>IF(biodata!D25&lt;&gt;"",biodata!D25,"")</f>
        <v/>
      </c>
      <c r="O21" s="50" t="str">
        <f t="shared" ref="O21:T49" si="10">IF(C21&lt;&gt;"",C21*100/40,"")</f>
        <v/>
      </c>
      <c r="P21" s="50" t="str">
        <f t="shared" si="10"/>
        <v/>
      </c>
      <c r="Q21" s="50" t="str">
        <f t="shared" si="10"/>
        <v/>
      </c>
      <c r="R21" s="50" t="str">
        <f t="shared" si="10"/>
        <v/>
      </c>
      <c r="S21" s="50" t="str">
        <f t="shared" si="10"/>
        <v/>
      </c>
      <c r="T21" s="50" t="str">
        <f t="shared" si="10"/>
        <v/>
      </c>
      <c r="U21" s="50" t="str">
        <f t="shared" si="5"/>
        <v/>
      </c>
      <c r="V21" s="28" t="str">
        <f t="shared" si="6"/>
        <v/>
      </c>
      <c r="W21" s="22" t="str">
        <f t="shared" si="7"/>
        <v/>
      </c>
      <c r="X21" s="19" t="str">
        <f t="shared" si="8"/>
        <v/>
      </c>
      <c r="Z21" s="343"/>
      <c r="AA21" s="344"/>
      <c r="AB21" s="344"/>
      <c r="AC21" s="344"/>
      <c r="AD21" s="344"/>
      <c r="AE21" s="345"/>
    </row>
    <row r="22" spans="1:31">
      <c r="A22" s="18">
        <f>IF(biodata!B26&lt;&gt;"",biodata!B26,"")</f>
        <v>1118</v>
      </c>
      <c r="B22" s="19" t="str">
        <f>IF(biodata!D26&lt;&gt;"",biodata!D26,"")</f>
        <v/>
      </c>
      <c r="C22" s="77"/>
      <c r="D22" s="26"/>
      <c r="E22" s="26"/>
      <c r="F22" s="27"/>
      <c r="G22" s="26"/>
      <c r="H22" s="26"/>
      <c r="I22" s="20">
        <f t="shared" si="3"/>
        <v>0</v>
      </c>
      <c r="J22" s="21">
        <f t="shared" si="4"/>
        <v>0</v>
      </c>
      <c r="K22" s="22" t="str">
        <f t="shared" si="9"/>
        <v>E2</v>
      </c>
      <c r="L22" s="19">
        <f t="shared" si="1"/>
        <v>3</v>
      </c>
      <c r="M22" s="14">
        <f>IF(biodata!B26&lt;&gt;"",biodata!B26,"")</f>
        <v>1118</v>
      </c>
      <c r="N22" s="14" t="str">
        <f>IF(biodata!D26&lt;&gt;"",biodata!D26,"")</f>
        <v/>
      </c>
      <c r="O22" s="50" t="str">
        <f t="shared" si="10"/>
        <v/>
      </c>
      <c r="P22" s="50" t="str">
        <f t="shared" si="10"/>
        <v/>
      </c>
      <c r="Q22" s="50" t="str">
        <f t="shared" si="10"/>
        <v/>
      </c>
      <c r="R22" s="50" t="str">
        <f t="shared" si="10"/>
        <v/>
      </c>
      <c r="S22" s="50" t="str">
        <f t="shared" si="10"/>
        <v/>
      </c>
      <c r="T22" s="50" t="str">
        <f t="shared" si="10"/>
        <v/>
      </c>
      <c r="U22" s="50" t="str">
        <f t="shared" si="5"/>
        <v/>
      </c>
      <c r="V22" s="28" t="str">
        <f t="shared" si="6"/>
        <v/>
      </c>
      <c r="W22" s="22" t="str">
        <f t="shared" si="7"/>
        <v/>
      </c>
      <c r="X22" s="19" t="str">
        <f t="shared" si="8"/>
        <v/>
      </c>
      <c r="Z22" s="343"/>
      <c r="AA22" s="344"/>
      <c r="AB22" s="344"/>
      <c r="AC22" s="344"/>
      <c r="AD22" s="344"/>
      <c r="AE22" s="345"/>
    </row>
    <row r="23" spans="1:31">
      <c r="A23" s="18">
        <f>IF(biodata!B27&lt;&gt;"",biodata!B27,"")</f>
        <v>1119</v>
      </c>
      <c r="B23" s="19" t="str">
        <f>IF(biodata!D27&lt;&gt;"",biodata!D27,"")</f>
        <v/>
      </c>
      <c r="C23" s="77"/>
      <c r="D23" s="26"/>
      <c r="E23" s="26"/>
      <c r="F23" s="27"/>
      <c r="G23" s="26"/>
      <c r="H23" s="26"/>
      <c r="I23" s="20">
        <f t="shared" si="3"/>
        <v>0</v>
      </c>
      <c r="J23" s="21">
        <f t="shared" si="4"/>
        <v>0</v>
      </c>
      <c r="K23" s="22" t="str">
        <f t="shared" si="9"/>
        <v>E2</v>
      </c>
      <c r="L23" s="19">
        <f t="shared" si="1"/>
        <v>3</v>
      </c>
      <c r="M23" s="14">
        <f>IF(biodata!B27&lt;&gt;"",biodata!B27,"")</f>
        <v>1119</v>
      </c>
      <c r="N23" s="14" t="str">
        <f>IF(biodata!D27&lt;&gt;"",biodata!D27,"")</f>
        <v/>
      </c>
      <c r="O23" s="50" t="str">
        <f t="shared" si="10"/>
        <v/>
      </c>
      <c r="P23" s="50" t="str">
        <f t="shared" si="10"/>
        <v/>
      </c>
      <c r="Q23" s="50" t="str">
        <f t="shared" si="10"/>
        <v/>
      </c>
      <c r="R23" s="50" t="str">
        <f t="shared" si="10"/>
        <v/>
      </c>
      <c r="S23" s="50" t="str">
        <f t="shared" si="10"/>
        <v/>
      </c>
      <c r="T23" s="50" t="str">
        <f t="shared" si="10"/>
        <v/>
      </c>
      <c r="U23" s="50" t="str">
        <f t="shared" si="5"/>
        <v/>
      </c>
      <c r="V23" s="28" t="str">
        <f t="shared" si="6"/>
        <v/>
      </c>
      <c r="W23" s="22" t="str">
        <f t="shared" si="7"/>
        <v/>
      </c>
      <c r="X23" s="19" t="str">
        <f t="shared" si="8"/>
        <v/>
      </c>
      <c r="Z23" s="343"/>
      <c r="AA23" s="344"/>
      <c r="AB23" s="344"/>
      <c r="AC23" s="344"/>
      <c r="AD23" s="344"/>
      <c r="AE23" s="345"/>
    </row>
    <row r="24" spans="1:31">
      <c r="A24" s="18">
        <f>IF(biodata!B28&lt;&gt;"",biodata!B28,"")</f>
        <v>1120</v>
      </c>
      <c r="B24" s="19" t="str">
        <f>IF(biodata!D28&lt;&gt;"",biodata!D28,"")</f>
        <v/>
      </c>
      <c r="C24" s="77"/>
      <c r="D24" s="26"/>
      <c r="E24" s="26"/>
      <c r="F24" s="27"/>
      <c r="G24" s="26"/>
      <c r="H24" s="26"/>
      <c r="I24" s="20">
        <f t="shared" si="3"/>
        <v>0</v>
      </c>
      <c r="J24" s="21">
        <f t="shared" si="4"/>
        <v>0</v>
      </c>
      <c r="K24" s="22" t="str">
        <f t="shared" si="9"/>
        <v>E2</v>
      </c>
      <c r="L24" s="19">
        <f t="shared" si="1"/>
        <v>3</v>
      </c>
      <c r="M24" s="14">
        <f>IF(biodata!B28&lt;&gt;"",biodata!B28,"")</f>
        <v>1120</v>
      </c>
      <c r="N24" s="14" t="str">
        <f>IF(biodata!D28&lt;&gt;"",biodata!D28,"")</f>
        <v/>
      </c>
      <c r="O24" s="50" t="str">
        <f t="shared" si="10"/>
        <v/>
      </c>
      <c r="P24" s="50" t="str">
        <f t="shared" si="10"/>
        <v/>
      </c>
      <c r="Q24" s="50" t="str">
        <f t="shared" si="10"/>
        <v/>
      </c>
      <c r="R24" s="50" t="str">
        <f t="shared" si="10"/>
        <v/>
      </c>
      <c r="S24" s="50" t="str">
        <f t="shared" si="10"/>
        <v/>
      </c>
      <c r="T24" s="50" t="str">
        <f t="shared" si="10"/>
        <v/>
      </c>
      <c r="U24" s="50" t="str">
        <f t="shared" si="5"/>
        <v/>
      </c>
      <c r="V24" s="28" t="str">
        <f t="shared" si="6"/>
        <v/>
      </c>
      <c r="W24" s="22" t="str">
        <f t="shared" si="7"/>
        <v/>
      </c>
      <c r="X24" s="19" t="str">
        <f t="shared" si="8"/>
        <v/>
      </c>
      <c r="Z24" s="343"/>
      <c r="AA24" s="344"/>
      <c r="AB24" s="344"/>
      <c r="AC24" s="344"/>
      <c r="AD24" s="344"/>
      <c r="AE24" s="345"/>
    </row>
    <row r="25" spans="1:31">
      <c r="A25" s="18">
        <f>IF(biodata!B29&lt;&gt;"",biodata!B29,"")</f>
        <v>1121</v>
      </c>
      <c r="B25" s="19" t="str">
        <f>IF(biodata!D29&lt;&gt;"",biodata!D29,"")</f>
        <v/>
      </c>
      <c r="C25" s="77"/>
      <c r="D25" s="26"/>
      <c r="E25" s="26"/>
      <c r="F25" s="27"/>
      <c r="G25" s="26"/>
      <c r="H25" s="26"/>
      <c r="I25" s="20">
        <f t="shared" si="3"/>
        <v>0</v>
      </c>
      <c r="J25" s="21">
        <f t="shared" si="4"/>
        <v>0</v>
      </c>
      <c r="K25" s="22" t="str">
        <f t="shared" si="9"/>
        <v>E2</v>
      </c>
      <c r="L25" s="19">
        <f t="shared" si="1"/>
        <v>3</v>
      </c>
      <c r="M25" s="14">
        <f>IF(biodata!B29&lt;&gt;"",biodata!B29,"")</f>
        <v>1121</v>
      </c>
      <c r="N25" s="14" t="str">
        <f>IF(biodata!D29&lt;&gt;"",biodata!D29,"")</f>
        <v/>
      </c>
      <c r="O25" s="50" t="str">
        <f t="shared" si="10"/>
        <v/>
      </c>
      <c r="P25" s="50" t="str">
        <f t="shared" si="10"/>
        <v/>
      </c>
      <c r="Q25" s="50" t="str">
        <f t="shared" si="10"/>
        <v/>
      </c>
      <c r="R25" s="50" t="str">
        <f t="shared" si="10"/>
        <v/>
      </c>
      <c r="S25" s="50" t="str">
        <f t="shared" si="10"/>
        <v/>
      </c>
      <c r="T25" s="50" t="str">
        <f t="shared" si="10"/>
        <v/>
      </c>
      <c r="U25" s="50" t="str">
        <f t="shared" si="5"/>
        <v/>
      </c>
      <c r="V25" s="28" t="str">
        <f t="shared" si="6"/>
        <v/>
      </c>
      <c r="W25" s="22" t="str">
        <f t="shared" si="7"/>
        <v/>
      </c>
      <c r="X25" s="19" t="str">
        <f t="shared" si="8"/>
        <v/>
      </c>
      <c r="Z25" s="343"/>
      <c r="AA25" s="344"/>
      <c r="AB25" s="344"/>
      <c r="AC25" s="344"/>
      <c r="AD25" s="344"/>
      <c r="AE25" s="345"/>
    </row>
    <row r="26" spans="1:31" ht="16.5" thickBot="1">
      <c r="A26" s="18">
        <f>IF(biodata!B30&lt;&gt;"",biodata!B30,"")</f>
        <v>1122</v>
      </c>
      <c r="B26" s="19" t="str">
        <f>IF(biodata!D30&lt;&gt;"",biodata!D30,"")</f>
        <v/>
      </c>
      <c r="C26" s="77"/>
      <c r="D26" s="26"/>
      <c r="E26" s="26"/>
      <c r="F26" s="27"/>
      <c r="G26" s="26"/>
      <c r="H26" s="26"/>
      <c r="I26" s="20">
        <f t="shared" si="3"/>
        <v>0</v>
      </c>
      <c r="J26" s="21">
        <f t="shared" si="4"/>
        <v>0</v>
      </c>
      <c r="K26" s="22" t="str">
        <f t="shared" si="9"/>
        <v>E2</v>
      </c>
      <c r="L26" s="19">
        <f t="shared" si="1"/>
        <v>3</v>
      </c>
      <c r="M26" s="14">
        <f>IF(biodata!B30&lt;&gt;"",biodata!B30,"")</f>
        <v>1122</v>
      </c>
      <c r="N26" s="14" t="str">
        <f>IF(biodata!D30&lt;&gt;"",biodata!D30,"")</f>
        <v/>
      </c>
      <c r="O26" s="50" t="str">
        <f t="shared" si="10"/>
        <v/>
      </c>
      <c r="P26" s="50" t="str">
        <f t="shared" si="10"/>
        <v/>
      </c>
      <c r="Q26" s="50" t="str">
        <f t="shared" si="10"/>
        <v/>
      </c>
      <c r="R26" s="50" t="str">
        <f t="shared" si="10"/>
        <v/>
      </c>
      <c r="S26" s="50" t="str">
        <f t="shared" si="10"/>
        <v/>
      </c>
      <c r="T26" s="50" t="str">
        <f t="shared" si="10"/>
        <v/>
      </c>
      <c r="U26" s="50" t="str">
        <f t="shared" si="5"/>
        <v/>
      </c>
      <c r="V26" s="28" t="str">
        <f t="shared" si="6"/>
        <v/>
      </c>
      <c r="W26" s="22" t="str">
        <f t="shared" si="7"/>
        <v/>
      </c>
      <c r="X26" s="19" t="str">
        <f t="shared" si="8"/>
        <v/>
      </c>
      <c r="Z26" s="346"/>
      <c r="AA26" s="347"/>
      <c r="AB26" s="347"/>
      <c r="AC26" s="347"/>
      <c r="AD26" s="347"/>
      <c r="AE26" s="348"/>
    </row>
    <row r="27" spans="1:31">
      <c r="A27" s="18">
        <f>IF(biodata!B31&lt;&gt;"",biodata!B31,"")</f>
        <v>1123</v>
      </c>
      <c r="B27" s="19" t="str">
        <f>IF(biodata!D31&lt;&gt;"",biodata!D31,"")</f>
        <v/>
      </c>
      <c r="C27" s="77"/>
      <c r="D27" s="26"/>
      <c r="E27" s="26"/>
      <c r="F27" s="27"/>
      <c r="G27" s="26"/>
      <c r="H27" s="26"/>
      <c r="I27" s="20">
        <f t="shared" si="3"/>
        <v>0</v>
      </c>
      <c r="J27" s="21">
        <f t="shared" si="4"/>
        <v>0</v>
      </c>
      <c r="K27" s="22" t="str">
        <f t="shared" si="9"/>
        <v>E2</v>
      </c>
      <c r="L27" s="19">
        <f t="shared" si="1"/>
        <v>3</v>
      </c>
      <c r="M27" s="14">
        <f>IF(biodata!B31&lt;&gt;"",biodata!B31,"")</f>
        <v>1123</v>
      </c>
      <c r="N27" s="14" t="str">
        <f>IF(biodata!D31&lt;&gt;"",biodata!D31,"")</f>
        <v/>
      </c>
      <c r="O27" s="50" t="str">
        <f t="shared" si="10"/>
        <v/>
      </c>
      <c r="P27" s="50" t="str">
        <f t="shared" si="10"/>
        <v/>
      </c>
      <c r="Q27" s="50" t="str">
        <f t="shared" si="10"/>
        <v/>
      </c>
      <c r="R27" s="50" t="str">
        <f t="shared" si="10"/>
        <v/>
      </c>
      <c r="S27" s="50" t="str">
        <f t="shared" si="10"/>
        <v/>
      </c>
      <c r="T27" s="50" t="str">
        <f t="shared" si="10"/>
        <v/>
      </c>
      <c r="U27" s="50" t="str">
        <f t="shared" si="5"/>
        <v/>
      </c>
      <c r="V27" s="28" t="str">
        <f t="shared" si="6"/>
        <v/>
      </c>
      <c r="W27" s="22" t="str">
        <f t="shared" si="7"/>
        <v/>
      </c>
      <c r="X27" s="19" t="str">
        <f t="shared" si="8"/>
        <v/>
      </c>
    </row>
    <row r="28" spans="1:31">
      <c r="A28" s="18">
        <f>IF(biodata!B32&lt;&gt;"",biodata!B32,"")</f>
        <v>1124</v>
      </c>
      <c r="B28" s="19" t="str">
        <f>IF(biodata!D32&lt;&gt;"",biodata!D32,"")</f>
        <v/>
      </c>
      <c r="C28" s="77"/>
      <c r="D28" s="26"/>
      <c r="E28" s="26"/>
      <c r="F28" s="27"/>
      <c r="G28" s="26"/>
      <c r="H28" s="26"/>
      <c r="I28" s="20">
        <f t="shared" si="3"/>
        <v>0</v>
      </c>
      <c r="J28" s="21">
        <f t="shared" si="4"/>
        <v>0</v>
      </c>
      <c r="K28" s="22" t="str">
        <f t="shared" si="9"/>
        <v>E2</v>
      </c>
      <c r="L28" s="19">
        <f t="shared" si="1"/>
        <v>3</v>
      </c>
      <c r="M28" s="14">
        <f>IF(biodata!B32&lt;&gt;"",biodata!B32,"")</f>
        <v>1124</v>
      </c>
      <c r="N28" s="14" t="str">
        <f>IF(biodata!D32&lt;&gt;"",biodata!D32,"")</f>
        <v/>
      </c>
      <c r="O28" s="50" t="str">
        <f t="shared" si="10"/>
        <v/>
      </c>
      <c r="P28" s="50" t="str">
        <f t="shared" si="10"/>
        <v/>
      </c>
      <c r="Q28" s="50" t="str">
        <f t="shared" si="10"/>
        <v/>
      </c>
      <c r="R28" s="50" t="str">
        <f t="shared" si="10"/>
        <v/>
      </c>
      <c r="S28" s="50" t="str">
        <f t="shared" si="10"/>
        <v/>
      </c>
      <c r="T28" s="50" t="str">
        <f t="shared" si="10"/>
        <v/>
      </c>
      <c r="U28" s="50" t="str">
        <f t="shared" si="5"/>
        <v/>
      </c>
      <c r="V28" s="28" t="str">
        <f t="shared" si="6"/>
        <v/>
      </c>
      <c r="W28" s="22" t="str">
        <f t="shared" si="7"/>
        <v/>
      </c>
      <c r="X28" s="19" t="str">
        <f t="shared" si="8"/>
        <v/>
      </c>
    </row>
    <row r="29" spans="1:31">
      <c r="A29" s="18">
        <f>IF(biodata!B33&lt;&gt;"",biodata!B33,"")</f>
        <v>1125</v>
      </c>
      <c r="B29" s="19" t="str">
        <f>IF(biodata!D33&lt;&gt;"",biodata!D33,"")</f>
        <v/>
      </c>
      <c r="C29" s="77"/>
      <c r="D29" s="26"/>
      <c r="E29" s="26"/>
      <c r="F29" s="27"/>
      <c r="G29" s="26"/>
      <c r="H29" s="26"/>
      <c r="I29" s="20">
        <f t="shared" si="3"/>
        <v>0</v>
      </c>
      <c r="J29" s="21">
        <f t="shared" si="4"/>
        <v>0</v>
      </c>
      <c r="K29" s="22" t="str">
        <f t="shared" si="9"/>
        <v>E2</v>
      </c>
      <c r="L29" s="19">
        <f t="shared" si="1"/>
        <v>3</v>
      </c>
      <c r="M29" s="14">
        <f>IF(biodata!B33&lt;&gt;"",biodata!B33,"")</f>
        <v>1125</v>
      </c>
      <c r="N29" s="14" t="str">
        <f>IF(biodata!D33&lt;&gt;"",biodata!D33,"")</f>
        <v/>
      </c>
      <c r="O29" s="50" t="str">
        <f t="shared" si="10"/>
        <v/>
      </c>
      <c r="P29" s="50" t="str">
        <f t="shared" si="10"/>
        <v/>
      </c>
      <c r="Q29" s="50" t="str">
        <f t="shared" si="10"/>
        <v/>
      </c>
      <c r="R29" s="50" t="str">
        <f t="shared" si="10"/>
        <v/>
      </c>
      <c r="S29" s="50" t="str">
        <f t="shared" si="10"/>
        <v/>
      </c>
      <c r="T29" s="50" t="str">
        <f t="shared" si="10"/>
        <v/>
      </c>
      <c r="U29" s="50" t="str">
        <f t="shared" si="5"/>
        <v/>
      </c>
      <c r="V29" s="28" t="str">
        <f t="shared" si="6"/>
        <v/>
      </c>
      <c r="W29" s="22" t="str">
        <f t="shared" si="7"/>
        <v/>
      </c>
      <c r="X29" s="19" t="str">
        <f t="shared" si="8"/>
        <v/>
      </c>
    </row>
    <row r="30" spans="1:31">
      <c r="A30" s="18">
        <f>IF(biodata!B34&lt;&gt;"",biodata!B34,"")</f>
        <v>1126</v>
      </c>
      <c r="B30" s="19" t="str">
        <f>IF(biodata!D34&lt;&gt;"",biodata!D34,"")</f>
        <v/>
      </c>
      <c r="C30" s="77"/>
      <c r="D30" s="26"/>
      <c r="E30" s="26"/>
      <c r="F30" s="27"/>
      <c r="G30" s="26"/>
      <c r="H30" s="26"/>
      <c r="I30" s="20">
        <f t="shared" si="3"/>
        <v>0</v>
      </c>
      <c r="J30" s="21">
        <f t="shared" si="4"/>
        <v>0</v>
      </c>
      <c r="K30" s="22" t="str">
        <f t="shared" si="9"/>
        <v>E2</v>
      </c>
      <c r="L30" s="19">
        <f t="shared" si="1"/>
        <v>3</v>
      </c>
      <c r="M30" s="14">
        <f>IF(biodata!B34&lt;&gt;"",biodata!B34,"")</f>
        <v>1126</v>
      </c>
      <c r="N30" s="14" t="str">
        <f>IF(biodata!D34&lt;&gt;"",biodata!D34,"")</f>
        <v/>
      </c>
      <c r="O30" s="50" t="str">
        <f t="shared" si="10"/>
        <v/>
      </c>
      <c r="P30" s="50" t="str">
        <f t="shared" si="10"/>
        <v/>
      </c>
      <c r="Q30" s="50" t="str">
        <f t="shared" si="10"/>
        <v/>
      </c>
      <c r="R30" s="50" t="str">
        <f t="shared" si="10"/>
        <v/>
      </c>
      <c r="S30" s="50" t="str">
        <f t="shared" si="10"/>
        <v/>
      </c>
      <c r="T30" s="50" t="str">
        <f t="shared" si="10"/>
        <v/>
      </c>
      <c r="U30" s="50" t="str">
        <f t="shared" si="5"/>
        <v/>
      </c>
      <c r="V30" s="28" t="str">
        <f t="shared" si="6"/>
        <v/>
      </c>
      <c r="W30" s="22" t="str">
        <f t="shared" si="7"/>
        <v/>
      </c>
      <c r="X30" s="19" t="str">
        <f t="shared" si="8"/>
        <v/>
      </c>
    </row>
    <row r="31" spans="1:31">
      <c r="A31" s="18">
        <f>IF(biodata!B35&lt;&gt;"",biodata!B35,"")</f>
        <v>1127</v>
      </c>
      <c r="B31" s="19" t="str">
        <f>IF(biodata!D35&lt;&gt;"",biodata!D35,"")</f>
        <v/>
      </c>
      <c r="C31" s="77"/>
      <c r="D31" s="26"/>
      <c r="E31" s="26"/>
      <c r="F31" s="27"/>
      <c r="G31" s="26"/>
      <c r="H31" s="26"/>
      <c r="I31" s="20">
        <f t="shared" si="3"/>
        <v>0</v>
      </c>
      <c r="J31" s="21">
        <f t="shared" si="4"/>
        <v>0</v>
      </c>
      <c r="K31" s="22" t="str">
        <f t="shared" si="9"/>
        <v>E2</v>
      </c>
      <c r="L31" s="19">
        <f t="shared" si="1"/>
        <v>3</v>
      </c>
      <c r="M31" s="14">
        <f>IF(biodata!B35&lt;&gt;"",biodata!B35,"")</f>
        <v>1127</v>
      </c>
      <c r="N31" s="14" t="str">
        <f>IF(biodata!D35&lt;&gt;"",biodata!D35,"")</f>
        <v/>
      </c>
      <c r="O31" s="50" t="str">
        <f t="shared" si="10"/>
        <v/>
      </c>
      <c r="P31" s="50" t="str">
        <f t="shared" si="10"/>
        <v/>
      </c>
      <c r="Q31" s="50" t="str">
        <f t="shared" si="10"/>
        <v/>
      </c>
      <c r="R31" s="50" t="str">
        <f t="shared" si="10"/>
        <v/>
      </c>
      <c r="S31" s="50" t="str">
        <f t="shared" si="10"/>
        <v/>
      </c>
      <c r="T31" s="50" t="str">
        <f t="shared" si="10"/>
        <v/>
      </c>
      <c r="U31" s="50" t="str">
        <f t="shared" si="5"/>
        <v/>
      </c>
      <c r="V31" s="28" t="str">
        <f t="shared" si="6"/>
        <v/>
      </c>
      <c r="W31" s="22" t="str">
        <f t="shared" si="7"/>
        <v/>
      </c>
      <c r="X31" s="19" t="str">
        <f t="shared" si="8"/>
        <v/>
      </c>
    </row>
    <row r="32" spans="1:31">
      <c r="A32" s="18">
        <f>IF(biodata!B36&lt;&gt;"",biodata!B36,"")</f>
        <v>1128</v>
      </c>
      <c r="B32" s="19" t="str">
        <f>IF(biodata!D36&lt;&gt;"",biodata!D36,"")</f>
        <v/>
      </c>
      <c r="C32" s="77"/>
      <c r="D32" s="26"/>
      <c r="E32" s="26"/>
      <c r="F32" s="27"/>
      <c r="G32" s="26"/>
      <c r="H32" s="26"/>
      <c r="I32" s="20">
        <f t="shared" si="3"/>
        <v>0</v>
      </c>
      <c r="J32" s="21">
        <f t="shared" si="4"/>
        <v>0</v>
      </c>
      <c r="K32" s="22" t="str">
        <f t="shared" si="9"/>
        <v>E2</v>
      </c>
      <c r="L32" s="19">
        <f t="shared" si="1"/>
        <v>3</v>
      </c>
      <c r="M32" s="14">
        <f>IF(biodata!B36&lt;&gt;"",biodata!B36,"")</f>
        <v>1128</v>
      </c>
      <c r="N32" s="14" t="str">
        <f>IF(biodata!D36&lt;&gt;"",biodata!D36,"")</f>
        <v/>
      </c>
      <c r="O32" s="50" t="str">
        <f t="shared" si="10"/>
        <v/>
      </c>
      <c r="P32" s="50" t="str">
        <f t="shared" si="10"/>
        <v/>
      </c>
      <c r="Q32" s="50" t="str">
        <f t="shared" si="10"/>
        <v/>
      </c>
      <c r="R32" s="50" t="str">
        <f t="shared" si="10"/>
        <v/>
      </c>
      <c r="S32" s="50" t="str">
        <f t="shared" si="10"/>
        <v/>
      </c>
      <c r="T32" s="50" t="str">
        <f t="shared" si="10"/>
        <v/>
      </c>
      <c r="U32" s="50" t="str">
        <f t="shared" si="5"/>
        <v/>
      </c>
      <c r="V32" s="28" t="str">
        <f t="shared" si="6"/>
        <v/>
      </c>
      <c r="W32" s="22" t="str">
        <f t="shared" si="7"/>
        <v/>
      </c>
      <c r="X32" s="19" t="str">
        <f t="shared" si="8"/>
        <v/>
      </c>
    </row>
    <row r="33" spans="1:24">
      <c r="A33" s="18" t="str">
        <f>IF(biodata!B37&lt;&gt;"",biodata!B37,"")</f>
        <v/>
      </c>
      <c r="B33" s="19" t="str">
        <f>IF(biodata!D37&lt;&gt;"",biodata!D37,"")</f>
        <v/>
      </c>
      <c r="C33" s="77"/>
      <c r="D33" s="26"/>
      <c r="E33" s="26"/>
      <c r="F33" s="27"/>
      <c r="G33" s="26"/>
      <c r="H33" s="26"/>
      <c r="I33" s="20">
        <f t="shared" si="3"/>
        <v>0</v>
      </c>
      <c r="J33" s="21">
        <f t="shared" si="4"/>
        <v>0</v>
      </c>
      <c r="K33" s="22" t="str">
        <f t="shared" si="9"/>
        <v>E2</v>
      </c>
      <c r="L33" s="19">
        <f t="shared" si="1"/>
        <v>3</v>
      </c>
      <c r="M33" s="14" t="str">
        <f>IF(biodata!B37&lt;&gt;"",biodata!B37,"")</f>
        <v/>
      </c>
      <c r="N33" s="14" t="str">
        <f>IF(biodata!D37&lt;&gt;"",biodata!D37,"")</f>
        <v/>
      </c>
      <c r="O33" s="50" t="str">
        <f t="shared" si="10"/>
        <v/>
      </c>
      <c r="P33" s="50" t="str">
        <f t="shared" si="10"/>
        <v/>
      </c>
      <c r="Q33" s="50" t="str">
        <f t="shared" si="10"/>
        <v/>
      </c>
      <c r="R33" s="50" t="str">
        <f t="shared" si="10"/>
        <v/>
      </c>
      <c r="S33" s="50" t="str">
        <f t="shared" si="10"/>
        <v/>
      </c>
      <c r="T33" s="50" t="str">
        <f t="shared" si="10"/>
        <v/>
      </c>
      <c r="U33" s="50" t="str">
        <f t="shared" si="5"/>
        <v/>
      </c>
      <c r="V33" s="28" t="str">
        <f t="shared" si="6"/>
        <v/>
      </c>
      <c r="W33" s="22" t="str">
        <f t="shared" si="7"/>
        <v/>
      </c>
      <c r="X33" s="19" t="str">
        <f t="shared" si="8"/>
        <v/>
      </c>
    </row>
    <row r="34" spans="1:24">
      <c r="A34" s="18" t="str">
        <f>IF(biodata!B38&lt;&gt;"",biodata!B38,"")</f>
        <v/>
      </c>
      <c r="B34" s="19" t="str">
        <f>IF(biodata!D38&lt;&gt;"",biodata!D38,"")</f>
        <v/>
      </c>
      <c r="C34" s="77"/>
      <c r="D34" s="26"/>
      <c r="E34" s="26"/>
      <c r="F34" s="27"/>
      <c r="G34" s="26"/>
      <c r="H34" s="26"/>
      <c r="I34" s="20">
        <f t="shared" si="3"/>
        <v>0</v>
      </c>
      <c r="J34" s="21">
        <f t="shared" si="4"/>
        <v>0</v>
      </c>
      <c r="K34" s="22" t="str">
        <f t="shared" si="9"/>
        <v>E2</v>
      </c>
      <c r="L34" s="19">
        <f t="shared" si="1"/>
        <v>3</v>
      </c>
      <c r="M34" s="14" t="str">
        <f>IF(biodata!B38&lt;&gt;"",biodata!B38,"")</f>
        <v/>
      </c>
      <c r="N34" s="14" t="str">
        <f>IF(biodata!D38&lt;&gt;"",biodata!D38,"")</f>
        <v/>
      </c>
      <c r="O34" s="50" t="str">
        <f t="shared" si="10"/>
        <v/>
      </c>
      <c r="P34" s="50" t="str">
        <f t="shared" si="10"/>
        <v/>
      </c>
      <c r="Q34" s="50" t="str">
        <f t="shared" si="10"/>
        <v/>
      </c>
      <c r="R34" s="50" t="str">
        <f t="shared" si="10"/>
        <v/>
      </c>
      <c r="S34" s="50" t="str">
        <f t="shared" si="10"/>
        <v/>
      </c>
      <c r="T34" s="50" t="str">
        <f t="shared" si="10"/>
        <v/>
      </c>
      <c r="U34" s="50" t="str">
        <f t="shared" si="5"/>
        <v/>
      </c>
      <c r="V34" s="28" t="str">
        <f t="shared" si="6"/>
        <v/>
      </c>
      <c r="W34" s="22" t="str">
        <f t="shared" si="7"/>
        <v/>
      </c>
      <c r="X34" s="19" t="str">
        <f t="shared" si="8"/>
        <v/>
      </c>
    </row>
    <row r="35" spans="1:24">
      <c r="A35" s="18" t="str">
        <f>IF(biodata!B39&lt;&gt;"",biodata!B39,"")</f>
        <v/>
      </c>
      <c r="B35" s="19" t="str">
        <f>IF(biodata!D39&lt;&gt;"",biodata!D39,"")</f>
        <v/>
      </c>
      <c r="C35" s="77"/>
      <c r="D35" s="26"/>
      <c r="E35" s="26"/>
      <c r="F35" s="27"/>
      <c r="G35" s="26"/>
      <c r="H35" s="26"/>
      <c r="I35" s="20">
        <f t="shared" si="3"/>
        <v>0</v>
      </c>
      <c r="J35" s="21">
        <f t="shared" si="4"/>
        <v>0</v>
      </c>
      <c r="K35" s="22" t="str">
        <f t="shared" si="9"/>
        <v>E2</v>
      </c>
      <c r="L35" s="19">
        <f t="shared" si="1"/>
        <v>3</v>
      </c>
      <c r="M35" s="14" t="str">
        <f>IF(biodata!B39&lt;&gt;"",biodata!B39,"")</f>
        <v/>
      </c>
      <c r="N35" s="14" t="str">
        <f>IF(biodata!D39&lt;&gt;"",biodata!D39,"")</f>
        <v/>
      </c>
      <c r="O35" s="50" t="str">
        <f t="shared" si="10"/>
        <v/>
      </c>
      <c r="P35" s="50" t="str">
        <f t="shared" si="10"/>
        <v/>
      </c>
      <c r="Q35" s="50" t="str">
        <f t="shared" si="10"/>
        <v/>
      </c>
      <c r="R35" s="50" t="str">
        <f t="shared" si="10"/>
        <v/>
      </c>
      <c r="S35" s="50" t="str">
        <f t="shared" si="10"/>
        <v/>
      </c>
      <c r="T35" s="50" t="str">
        <f t="shared" si="10"/>
        <v/>
      </c>
      <c r="U35" s="50" t="str">
        <f t="shared" si="5"/>
        <v/>
      </c>
      <c r="V35" s="28" t="str">
        <f t="shared" si="6"/>
        <v/>
      </c>
      <c r="W35" s="22" t="str">
        <f t="shared" si="7"/>
        <v/>
      </c>
      <c r="X35" s="19" t="str">
        <f t="shared" si="8"/>
        <v/>
      </c>
    </row>
    <row r="36" spans="1:24">
      <c r="A36" s="18" t="str">
        <f>IF(biodata!B40&lt;&gt;"",biodata!B40,"")</f>
        <v/>
      </c>
      <c r="B36" s="19" t="str">
        <f>IF(biodata!D40&lt;&gt;"",biodata!D40,"")</f>
        <v/>
      </c>
      <c r="C36" s="77"/>
      <c r="D36" s="26"/>
      <c r="E36" s="26"/>
      <c r="F36" s="27"/>
      <c r="G36" s="26"/>
      <c r="H36" s="26"/>
      <c r="I36" s="20">
        <f t="shared" si="3"/>
        <v>0</v>
      </c>
      <c r="J36" s="21">
        <f t="shared" si="4"/>
        <v>0</v>
      </c>
      <c r="K36" s="22" t="str">
        <f t="shared" si="9"/>
        <v>E2</v>
      </c>
      <c r="L36" s="19">
        <f t="shared" si="1"/>
        <v>3</v>
      </c>
      <c r="M36" s="14" t="str">
        <f>IF(biodata!B40&lt;&gt;"",biodata!B40,"")</f>
        <v/>
      </c>
      <c r="N36" s="14" t="str">
        <f>IF(biodata!D40&lt;&gt;"",biodata!D40,"")</f>
        <v/>
      </c>
      <c r="O36" s="50" t="str">
        <f t="shared" si="10"/>
        <v/>
      </c>
      <c r="P36" s="50" t="str">
        <f t="shared" si="10"/>
        <v/>
      </c>
      <c r="Q36" s="50" t="str">
        <f t="shared" si="10"/>
        <v/>
      </c>
      <c r="R36" s="50" t="str">
        <f t="shared" si="10"/>
        <v/>
      </c>
      <c r="S36" s="50" t="str">
        <f t="shared" si="10"/>
        <v/>
      </c>
      <c r="T36" s="50" t="str">
        <f t="shared" si="10"/>
        <v/>
      </c>
      <c r="U36" s="50" t="str">
        <f t="shared" si="5"/>
        <v/>
      </c>
      <c r="V36" s="28" t="str">
        <f t="shared" si="6"/>
        <v/>
      </c>
      <c r="W36" s="22" t="str">
        <f t="shared" si="7"/>
        <v/>
      </c>
      <c r="X36" s="19" t="str">
        <f t="shared" si="8"/>
        <v/>
      </c>
    </row>
    <row r="37" spans="1:24">
      <c r="A37" s="18" t="str">
        <f>IF(biodata!B41&lt;&gt;"",biodata!B41,"")</f>
        <v/>
      </c>
      <c r="B37" s="19" t="str">
        <f>IF(biodata!D41&lt;&gt;"",biodata!D41,"")</f>
        <v/>
      </c>
      <c r="C37" s="77"/>
      <c r="D37" s="26"/>
      <c r="E37" s="26"/>
      <c r="F37" s="27"/>
      <c r="G37" s="26"/>
      <c r="H37" s="26"/>
      <c r="I37" s="20">
        <f t="shared" si="3"/>
        <v>0</v>
      </c>
      <c r="J37" s="21">
        <f t="shared" si="4"/>
        <v>0</v>
      </c>
      <c r="K37" s="22" t="str">
        <f t="shared" si="9"/>
        <v>E2</v>
      </c>
      <c r="L37" s="19">
        <f t="shared" si="1"/>
        <v>3</v>
      </c>
      <c r="M37" s="14" t="str">
        <f>IF(biodata!B41&lt;&gt;"",biodata!B41,"")</f>
        <v/>
      </c>
      <c r="N37" s="14" t="str">
        <f>IF(biodata!D41&lt;&gt;"",biodata!D41,"")</f>
        <v/>
      </c>
      <c r="O37" s="50" t="str">
        <f t="shared" si="10"/>
        <v/>
      </c>
      <c r="P37" s="50" t="str">
        <f t="shared" si="10"/>
        <v/>
      </c>
      <c r="Q37" s="50" t="str">
        <f t="shared" si="10"/>
        <v/>
      </c>
      <c r="R37" s="50" t="str">
        <f t="shared" si="10"/>
        <v/>
      </c>
      <c r="S37" s="50" t="str">
        <f t="shared" si="10"/>
        <v/>
      </c>
      <c r="T37" s="50" t="str">
        <f t="shared" si="10"/>
        <v/>
      </c>
      <c r="U37" s="50" t="str">
        <f t="shared" si="5"/>
        <v/>
      </c>
      <c r="V37" s="28" t="str">
        <f t="shared" si="6"/>
        <v/>
      </c>
      <c r="W37" s="22" t="str">
        <f t="shared" si="7"/>
        <v/>
      </c>
      <c r="X37" s="19" t="str">
        <f t="shared" si="8"/>
        <v/>
      </c>
    </row>
    <row r="38" spans="1:24">
      <c r="A38" s="18" t="str">
        <f>IF(biodata!B42&lt;&gt;"",biodata!B42,"")</f>
        <v/>
      </c>
      <c r="B38" s="19" t="str">
        <f>IF(biodata!D42&lt;&gt;"",biodata!D42,"")</f>
        <v/>
      </c>
      <c r="C38" s="77"/>
      <c r="D38" s="26"/>
      <c r="E38" s="26"/>
      <c r="F38" s="27"/>
      <c r="G38" s="26"/>
      <c r="H38" s="26"/>
      <c r="I38" s="20">
        <f t="shared" si="3"/>
        <v>0</v>
      </c>
      <c r="J38" s="21">
        <f t="shared" si="4"/>
        <v>0</v>
      </c>
      <c r="K38" s="22" t="str">
        <f t="shared" si="9"/>
        <v>E2</v>
      </c>
      <c r="L38" s="19">
        <f t="shared" si="1"/>
        <v>3</v>
      </c>
      <c r="M38" s="14" t="str">
        <f>IF(biodata!B42&lt;&gt;"",biodata!B42,"")</f>
        <v/>
      </c>
      <c r="N38" s="14" t="str">
        <f>IF(biodata!D42&lt;&gt;"",biodata!D42,"")</f>
        <v/>
      </c>
      <c r="O38" s="50" t="str">
        <f t="shared" si="10"/>
        <v/>
      </c>
      <c r="P38" s="50" t="str">
        <f t="shared" si="10"/>
        <v/>
      </c>
      <c r="Q38" s="50" t="str">
        <f t="shared" si="10"/>
        <v/>
      </c>
      <c r="R38" s="50" t="str">
        <f t="shared" si="10"/>
        <v/>
      </c>
      <c r="S38" s="50" t="str">
        <f t="shared" si="10"/>
        <v/>
      </c>
      <c r="T38" s="50" t="str">
        <f t="shared" si="10"/>
        <v/>
      </c>
      <c r="U38" s="50" t="str">
        <f t="shared" si="5"/>
        <v/>
      </c>
      <c r="V38" s="28" t="str">
        <f t="shared" si="6"/>
        <v/>
      </c>
      <c r="W38" s="22" t="str">
        <f t="shared" si="7"/>
        <v/>
      </c>
      <c r="X38" s="19" t="str">
        <f t="shared" si="8"/>
        <v/>
      </c>
    </row>
    <row r="39" spans="1:24">
      <c r="A39" s="18" t="str">
        <f>IF(biodata!B43&lt;&gt;"",biodata!B43,"")</f>
        <v/>
      </c>
      <c r="B39" s="19" t="str">
        <f>IF(biodata!D43&lt;&gt;"",biodata!D43,"")</f>
        <v/>
      </c>
      <c r="C39" s="77"/>
      <c r="D39" s="26"/>
      <c r="E39" s="26"/>
      <c r="F39" s="27"/>
      <c r="G39" s="26"/>
      <c r="H39" s="26"/>
      <c r="I39" s="20">
        <f t="shared" si="3"/>
        <v>0</v>
      </c>
      <c r="J39" s="21">
        <f t="shared" si="4"/>
        <v>0</v>
      </c>
      <c r="K39" s="22" t="str">
        <f t="shared" si="9"/>
        <v>E2</v>
      </c>
      <c r="L39" s="19">
        <f t="shared" si="1"/>
        <v>3</v>
      </c>
      <c r="M39" s="14" t="str">
        <f>IF(biodata!B43&lt;&gt;"",biodata!B43,"")</f>
        <v/>
      </c>
      <c r="N39" s="14" t="str">
        <f>IF(biodata!D43&lt;&gt;"",biodata!D43,"")</f>
        <v/>
      </c>
      <c r="O39" s="50" t="str">
        <f t="shared" si="10"/>
        <v/>
      </c>
      <c r="P39" s="50" t="str">
        <f t="shared" si="10"/>
        <v/>
      </c>
      <c r="Q39" s="50" t="str">
        <f t="shared" si="10"/>
        <v/>
      </c>
      <c r="R39" s="50" t="str">
        <f t="shared" si="10"/>
        <v/>
      </c>
      <c r="S39" s="50" t="str">
        <f t="shared" si="10"/>
        <v/>
      </c>
      <c r="T39" s="50" t="str">
        <f t="shared" si="10"/>
        <v/>
      </c>
      <c r="U39" s="50" t="str">
        <f t="shared" si="5"/>
        <v/>
      </c>
      <c r="V39" s="28" t="str">
        <f t="shared" si="6"/>
        <v/>
      </c>
      <c r="W39" s="22" t="str">
        <f t="shared" si="7"/>
        <v/>
      </c>
      <c r="X39" s="19" t="str">
        <f t="shared" si="8"/>
        <v/>
      </c>
    </row>
    <row r="40" spans="1:24">
      <c r="A40" s="18" t="str">
        <f>IF(biodata!B44&lt;&gt;"",biodata!B44,"")</f>
        <v/>
      </c>
      <c r="B40" s="19" t="str">
        <f>IF(biodata!D44&lt;&gt;"",biodata!D44,"")</f>
        <v/>
      </c>
      <c r="C40" s="77"/>
      <c r="D40" s="26"/>
      <c r="E40" s="26"/>
      <c r="F40" s="27"/>
      <c r="G40" s="26"/>
      <c r="H40" s="26"/>
      <c r="I40" s="20">
        <f t="shared" si="3"/>
        <v>0</v>
      </c>
      <c r="J40" s="21">
        <f t="shared" si="4"/>
        <v>0</v>
      </c>
      <c r="K40" s="22" t="str">
        <f t="shared" si="9"/>
        <v>E2</v>
      </c>
      <c r="L40" s="19">
        <f t="shared" si="1"/>
        <v>3</v>
      </c>
      <c r="M40" s="14" t="str">
        <f>IF(biodata!B44&lt;&gt;"",biodata!B44,"")</f>
        <v/>
      </c>
      <c r="N40" s="14" t="str">
        <f>IF(biodata!D44&lt;&gt;"",biodata!D44,"")</f>
        <v/>
      </c>
      <c r="O40" s="50" t="str">
        <f t="shared" si="10"/>
        <v/>
      </c>
      <c r="P40" s="50" t="str">
        <f t="shared" si="10"/>
        <v/>
      </c>
      <c r="Q40" s="50" t="str">
        <f t="shared" si="10"/>
        <v/>
      </c>
      <c r="R40" s="50" t="str">
        <f t="shared" si="10"/>
        <v/>
      </c>
      <c r="S40" s="50" t="str">
        <f t="shared" si="10"/>
        <v/>
      </c>
      <c r="T40" s="50" t="str">
        <f t="shared" si="10"/>
        <v/>
      </c>
      <c r="U40" s="50" t="str">
        <f t="shared" si="5"/>
        <v/>
      </c>
      <c r="V40" s="28" t="str">
        <f t="shared" si="6"/>
        <v/>
      </c>
      <c r="W40" s="22" t="str">
        <f t="shared" si="7"/>
        <v/>
      </c>
      <c r="X40" s="19" t="str">
        <f t="shared" si="8"/>
        <v/>
      </c>
    </row>
    <row r="41" spans="1:24">
      <c r="A41" s="18" t="str">
        <f>IF(biodata!B45&lt;&gt;"",biodata!B45,"")</f>
        <v/>
      </c>
      <c r="B41" s="19" t="str">
        <f>IF(biodata!D45&lt;&gt;"",biodata!D45,"")</f>
        <v/>
      </c>
      <c r="C41" s="77"/>
      <c r="D41" s="26"/>
      <c r="E41" s="26"/>
      <c r="F41" s="27"/>
      <c r="G41" s="26"/>
      <c r="H41" s="26"/>
      <c r="I41" s="20">
        <f t="shared" si="3"/>
        <v>0</v>
      </c>
      <c r="J41" s="21">
        <f t="shared" si="4"/>
        <v>0</v>
      </c>
      <c r="K41" s="22" t="str">
        <f t="shared" si="9"/>
        <v>E2</v>
      </c>
      <c r="L41" s="19">
        <f t="shared" si="1"/>
        <v>3</v>
      </c>
      <c r="M41" s="14" t="str">
        <f>IF(biodata!B45&lt;&gt;"",biodata!B45,"")</f>
        <v/>
      </c>
      <c r="N41" s="14" t="str">
        <f>IF(biodata!D45&lt;&gt;"",biodata!D45,"")</f>
        <v/>
      </c>
      <c r="O41" s="50" t="str">
        <f t="shared" si="10"/>
        <v/>
      </c>
      <c r="P41" s="50" t="str">
        <f t="shared" si="10"/>
        <v/>
      </c>
      <c r="Q41" s="50" t="str">
        <f t="shared" si="10"/>
        <v/>
      </c>
      <c r="R41" s="50" t="str">
        <f t="shared" si="10"/>
        <v/>
      </c>
      <c r="S41" s="50" t="str">
        <f t="shared" si="10"/>
        <v/>
      </c>
      <c r="T41" s="50" t="str">
        <f t="shared" si="10"/>
        <v/>
      </c>
      <c r="U41" s="50" t="str">
        <f t="shared" si="5"/>
        <v/>
      </c>
      <c r="V41" s="28" t="str">
        <f t="shared" si="6"/>
        <v/>
      </c>
      <c r="W41" s="22" t="str">
        <f t="shared" si="7"/>
        <v/>
      </c>
      <c r="X41" s="19" t="str">
        <f t="shared" si="8"/>
        <v/>
      </c>
    </row>
    <row r="42" spans="1:24">
      <c r="A42" s="18" t="str">
        <f>IF(biodata!B46&lt;&gt;"",biodata!B46,"")</f>
        <v/>
      </c>
      <c r="B42" s="19" t="str">
        <f>IF(biodata!D46&lt;&gt;"",biodata!D46,"")</f>
        <v/>
      </c>
      <c r="C42" s="77"/>
      <c r="D42" s="26"/>
      <c r="E42" s="26"/>
      <c r="F42" s="27"/>
      <c r="G42" s="26"/>
      <c r="H42" s="26"/>
      <c r="I42" s="20">
        <f t="shared" si="3"/>
        <v>0</v>
      </c>
      <c r="J42" s="21">
        <f t="shared" si="4"/>
        <v>0</v>
      </c>
      <c r="K42" s="22" t="str">
        <f t="shared" si="9"/>
        <v>E2</v>
      </c>
      <c r="L42" s="19">
        <f t="shared" si="1"/>
        <v>3</v>
      </c>
      <c r="M42" s="14" t="str">
        <f>IF(biodata!B46&lt;&gt;"",biodata!B46,"")</f>
        <v/>
      </c>
      <c r="N42" s="14" t="str">
        <f>IF(biodata!D46&lt;&gt;"",biodata!D46,"")</f>
        <v/>
      </c>
      <c r="O42" s="50" t="str">
        <f t="shared" si="10"/>
        <v/>
      </c>
      <c r="P42" s="50" t="str">
        <f t="shared" si="10"/>
        <v/>
      </c>
      <c r="Q42" s="50" t="str">
        <f t="shared" si="10"/>
        <v/>
      </c>
      <c r="R42" s="50" t="str">
        <f t="shared" si="10"/>
        <v/>
      </c>
      <c r="S42" s="50" t="str">
        <f t="shared" si="10"/>
        <v/>
      </c>
      <c r="T42" s="50" t="str">
        <f t="shared" si="10"/>
        <v/>
      </c>
      <c r="U42" s="50" t="str">
        <f t="shared" si="5"/>
        <v/>
      </c>
      <c r="V42" s="28" t="str">
        <f t="shared" si="6"/>
        <v/>
      </c>
      <c r="W42" s="22" t="str">
        <f t="shared" si="7"/>
        <v/>
      </c>
      <c r="X42" s="19" t="str">
        <f t="shared" si="8"/>
        <v/>
      </c>
    </row>
    <row r="43" spans="1:24">
      <c r="A43" s="18" t="str">
        <f>IF(biodata!B47&lt;&gt;"",biodata!B47,"")</f>
        <v/>
      </c>
      <c r="B43" s="19" t="str">
        <f>IF(biodata!D47&lt;&gt;"",biodata!D47,"")</f>
        <v/>
      </c>
      <c r="C43" s="77"/>
      <c r="D43" s="26"/>
      <c r="E43" s="26"/>
      <c r="F43" s="27"/>
      <c r="G43" s="26"/>
      <c r="H43" s="25"/>
      <c r="I43" s="20">
        <f t="shared" si="3"/>
        <v>0</v>
      </c>
      <c r="J43" s="21">
        <f t="shared" si="4"/>
        <v>0</v>
      </c>
      <c r="K43" s="22" t="s">
        <v>15</v>
      </c>
      <c r="L43" s="19">
        <f t="shared" si="1"/>
        <v>3</v>
      </c>
      <c r="M43" s="14" t="str">
        <f>IF(biodata!B47&lt;&gt;"",biodata!B47,"")</f>
        <v/>
      </c>
      <c r="N43" s="14" t="str">
        <f>IF(biodata!D47&lt;&gt;"",biodata!D47,"")</f>
        <v/>
      </c>
      <c r="O43" s="50" t="str">
        <f t="shared" si="10"/>
        <v/>
      </c>
      <c r="P43" s="50" t="str">
        <f t="shared" si="10"/>
        <v/>
      </c>
      <c r="Q43" s="50" t="str">
        <f t="shared" si="10"/>
        <v/>
      </c>
      <c r="R43" s="50" t="str">
        <f t="shared" si="10"/>
        <v/>
      </c>
      <c r="S43" s="50" t="str">
        <f t="shared" si="10"/>
        <v/>
      </c>
      <c r="T43" s="50" t="str">
        <f t="shared" si="10"/>
        <v/>
      </c>
      <c r="U43" s="50" t="str">
        <f t="shared" si="5"/>
        <v/>
      </c>
      <c r="V43" s="28" t="str">
        <f t="shared" si="6"/>
        <v/>
      </c>
      <c r="W43" s="22" t="str">
        <f t="shared" si="7"/>
        <v/>
      </c>
      <c r="X43" s="19" t="str">
        <f t="shared" si="8"/>
        <v/>
      </c>
    </row>
    <row r="44" spans="1:24">
      <c r="A44" s="18" t="str">
        <f>IF(biodata!B48&lt;&gt;"",biodata!B48,"")</f>
        <v/>
      </c>
      <c r="B44" s="19" t="str">
        <f>IF(biodata!D48&lt;&gt;"",biodata!D48,"")</f>
        <v/>
      </c>
      <c r="C44" s="77"/>
      <c r="D44" s="26"/>
      <c r="E44" s="26"/>
      <c r="F44" s="27"/>
      <c r="G44" s="26"/>
      <c r="H44" s="25"/>
      <c r="I44" s="20">
        <f t="shared" si="3"/>
        <v>0</v>
      </c>
      <c r="J44" s="21">
        <f t="shared" si="4"/>
        <v>0</v>
      </c>
      <c r="K44" s="22" t="s">
        <v>15</v>
      </c>
      <c r="L44" s="19">
        <f t="shared" si="1"/>
        <v>3</v>
      </c>
      <c r="M44" s="14" t="str">
        <f>IF(biodata!B48&lt;&gt;"",biodata!B48,"")</f>
        <v/>
      </c>
      <c r="N44" s="14" t="str">
        <f>IF(biodata!D48&lt;&gt;"",biodata!D48,"")</f>
        <v/>
      </c>
      <c r="O44" s="50" t="str">
        <f t="shared" si="10"/>
        <v/>
      </c>
      <c r="P44" s="50" t="str">
        <f t="shared" si="10"/>
        <v/>
      </c>
      <c r="Q44" s="50" t="str">
        <f t="shared" si="10"/>
        <v/>
      </c>
      <c r="R44" s="50" t="str">
        <f t="shared" si="10"/>
        <v/>
      </c>
      <c r="S44" s="50" t="str">
        <f t="shared" si="10"/>
        <v/>
      </c>
      <c r="T44" s="50" t="str">
        <f t="shared" si="10"/>
        <v/>
      </c>
      <c r="U44" s="50" t="str">
        <f t="shared" si="5"/>
        <v/>
      </c>
      <c r="V44" s="28" t="str">
        <f t="shared" si="6"/>
        <v/>
      </c>
      <c r="W44" s="22" t="str">
        <f t="shared" si="7"/>
        <v/>
      </c>
      <c r="X44" s="19" t="str">
        <f t="shared" si="8"/>
        <v/>
      </c>
    </row>
    <row r="45" spans="1:24">
      <c r="A45" s="18" t="str">
        <f>IF(biodata!B49&lt;&gt;"",biodata!B49,"")</f>
        <v/>
      </c>
      <c r="B45" s="19" t="str">
        <f>IF(biodata!D49&lt;&gt;"",biodata!D49,"")</f>
        <v/>
      </c>
      <c r="C45" s="77"/>
      <c r="D45" s="26"/>
      <c r="E45" s="26"/>
      <c r="F45" s="27"/>
      <c r="G45" s="26"/>
      <c r="H45" s="25"/>
      <c r="I45" s="20">
        <f t="shared" si="3"/>
        <v>0</v>
      </c>
      <c r="J45" s="21">
        <f t="shared" si="4"/>
        <v>0</v>
      </c>
      <c r="K45" s="22" t="s">
        <v>15</v>
      </c>
      <c r="L45" s="19">
        <f t="shared" si="1"/>
        <v>3</v>
      </c>
      <c r="M45" s="14" t="str">
        <f>IF(biodata!B49&lt;&gt;"",biodata!B49,"")</f>
        <v/>
      </c>
      <c r="N45" s="14" t="str">
        <f>IF(biodata!D49&lt;&gt;"",biodata!D49,"")</f>
        <v/>
      </c>
      <c r="O45" s="50" t="str">
        <f t="shared" si="10"/>
        <v/>
      </c>
      <c r="P45" s="50" t="str">
        <f t="shared" si="10"/>
        <v/>
      </c>
      <c r="Q45" s="50" t="str">
        <f t="shared" si="10"/>
        <v/>
      </c>
      <c r="R45" s="50" t="str">
        <f t="shared" si="10"/>
        <v/>
      </c>
      <c r="S45" s="50" t="str">
        <f t="shared" si="10"/>
        <v/>
      </c>
      <c r="T45" s="50" t="str">
        <f t="shared" si="10"/>
        <v/>
      </c>
      <c r="U45" s="50" t="str">
        <f t="shared" si="5"/>
        <v/>
      </c>
      <c r="V45" s="28" t="str">
        <f t="shared" si="6"/>
        <v/>
      </c>
      <c r="W45" s="22" t="str">
        <f t="shared" si="7"/>
        <v/>
      </c>
      <c r="X45" s="19" t="str">
        <f t="shared" si="8"/>
        <v/>
      </c>
    </row>
    <row r="46" spans="1:24">
      <c r="A46" s="18" t="str">
        <f>IF(biodata!B50&lt;&gt;"",biodata!B50,"")</f>
        <v/>
      </c>
      <c r="B46" s="19" t="str">
        <f>IF(biodata!D50&lt;&gt;"",biodata!D50,"")</f>
        <v/>
      </c>
      <c r="C46" s="77"/>
      <c r="D46" s="26"/>
      <c r="E46" s="26"/>
      <c r="F46" s="27"/>
      <c r="G46" s="26"/>
      <c r="H46" s="25"/>
      <c r="I46" s="20">
        <f t="shared" si="3"/>
        <v>0</v>
      </c>
      <c r="J46" s="21">
        <f t="shared" si="4"/>
        <v>0</v>
      </c>
      <c r="K46" s="22" t="s">
        <v>15</v>
      </c>
      <c r="L46" s="19">
        <f t="shared" si="1"/>
        <v>3</v>
      </c>
      <c r="M46" s="14" t="str">
        <f>IF(biodata!B50&lt;&gt;"",biodata!B50,"")</f>
        <v/>
      </c>
      <c r="N46" s="14" t="str">
        <f>IF(biodata!D50&lt;&gt;"",biodata!D50,"")</f>
        <v/>
      </c>
      <c r="O46" s="50" t="str">
        <f t="shared" si="10"/>
        <v/>
      </c>
      <c r="P46" s="50" t="str">
        <f t="shared" si="10"/>
        <v/>
      </c>
      <c r="Q46" s="50" t="str">
        <f t="shared" si="10"/>
        <v/>
      </c>
      <c r="R46" s="50" t="str">
        <f t="shared" si="10"/>
        <v/>
      </c>
      <c r="S46" s="50" t="str">
        <f t="shared" si="10"/>
        <v/>
      </c>
      <c r="T46" s="50" t="str">
        <f t="shared" si="10"/>
        <v/>
      </c>
      <c r="U46" s="50" t="str">
        <f t="shared" si="5"/>
        <v/>
      </c>
      <c r="V46" s="28" t="str">
        <f t="shared" si="6"/>
        <v/>
      </c>
      <c r="W46" s="22" t="str">
        <f t="shared" si="7"/>
        <v/>
      </c>
      <c r="X46" s="19" t="str">
        <f t="shared" si="8"/>
        <v/>
      </c>
    </row>
    <row r="47" spans="1:24">
      <c r="A47" s="18" t="str">
        <f>IF(biodata!B51&lt;&gt;"",biodata!B51,"")</f>
        <v/>
      </c>
      <c r="B47" s="19" t="str">
        <f>IF(biodata!D51&lt;&gt;"",biodata!D51,"")</f>
        <v/>
      </c>
      <c r="C47" s="77"/>
      <c r="D47" s="26"/>
      <c r="E47" s="26"/>
      <c r="F47" s="27"/>
      <c r="G47" s="26"/>
      <c r="H47" s="25"/>
      <c r="I47" s="20">
        <f t="shared" si="3"/>
        <v>0</v>
      </c>
      <c r="J47" s="21">
        <f t="shared" si="4"/>
        <v>0</v>
      </c>
      <c r="K47" s="22" t="s">
        <v>15</v>
      </c>
      <c r="L47" s="19">
        <f t="shared" si="1"/>
        <v>3</v>
      </c>
      <c r="M47" s="14" t="str">
        <f>IF(biodata!B51&lt;&gt;"",biodata!B51,"")</f>
        <v/>
      </c>
      <c r="N47" s="14" t="str">
        <f>IF(biodata!D51&lt;&gt;"",biodata!D51,"")</f>
        <v/>
      </c>
      <c r="O47" s="50" t="str">
        <f t="shared" si="10"/>
        <v/>
      </c>
      <c r="P47" s="50" t="str">
        <f t="shared" si="10"/>
        <v/>
      </c>
      <c r="Q47" s="50" t="str">
        <f t="shared" si="10"/>
        <v/>
      </c>
      <c r="R47" s="50" t="str">
        <f t="shared" si="10"/>
        <v/>
      </c>
      <c r="S47" s="50" t="str">
        <f t="shared" si="10"/>
        <v/>
      </c>
      <c r="T47" s="50" t="str">
        <f t="shared" si="10"/>
        <v/>
      </c>
      <c r="U47" s="50" t="str">
        <f t="shared" si="5"/>
        <v/>
      </c>
      <c r="V47" s="28" t="str">
        <f t="shared" si="6"/>
        <v/>
      </c>
      <c r="W47" s="22" t="str">
        <f t="shared" si="7"/>
        <v/>
      </c>
      <c r="X47" s="19" t="str">
        <f t="shared" si="8"/>
        <v/>
      </c>
    </row>
    <row r="48" spans="1:24">
      <c r="A48" s="18" t="str">
        <f>IF(biodata!B52&lt;&gt;"",biodata!B52,"")</f>
        <v/>
      </c>
      <c r="B48" s="19" t="str">
        <f>IF(biodata!D52&lt;&gt;"",biodata!D52,"")</f>
        <v/>
      </c>
      <c r="C48" s="77"/>
      <c r="D48" s="26"/>
      <c r="E48" s="26"/>
      <c r="F48" s="27"/>
      <c r="G48" s="26"/>
      <c r="H48" s="52"/>
      <c r="I48" s="20">
        <f t="shared" ref="I48:I49" si="11">ROUND((SUM(C48:H48)),0)</f>
        <v>0</v>
      </c>
      <c r="J48" s="21">
        <f t="shared" si="4"/>
        <v>0</v>
      </c>
      <c r="K48" s="22" t="s">
        <v>65</v>
      </c>
      <c r="L48" s="19">
        <f t="shared" ref="L48:L49" si="12">RANK(J48,$J$5:$J$49,0)</f>
        <v>3</v>
      </c>
      <c r="M48" s="14" t="str">
        <f>IF(biodata!B52&lt;&gt;"",biodata!B52,"")</f>
        <v/>
      </c>
      <c r="N48" s="14" t="str">
        <f>IF(biodata!D52&lt;&gt;"",biodata!D52,"")</f>
        <v/>
      </c>
      <c r="O48" s="50" t="str">
        <f t="shared" si="10"/>
        <v/>
      </c>
      <c r="P48" s="50" t="str">
        <f t="shared" si="10"/>
        <v/>
      </c>
      <c r="Q48" s="50" t="str">
        <f t="shared" si="10"/>
        <v/>
      </c>
      <c r="R48" s="50" t="str">
        <f t="shared" si="10"/>
        <v/>
      </c>
      <c r="S48" s="50" t="str">
        <f t="shared" si="10"/>
        <v/>
      </c>
      <c r="T48" s="50" t="str">
        <f t="shared" si="10"/>
        <v/>
      </c>
      <c r="U48" s="50" t="str">
        <f t="shared" si="5"/>
        <v/>
      </c>
      <c r="V48" s="28" t="str">
        <f t="shared" si="6"/>
        <v/>
      </c>
      <c r="W48" s="22" t="str">
        <f t="shared" si="7"/>
        <v/>
      </c>
      <c r="X48" s="19" t="str">
        <f t="shared" si="8"/>
        <v/>
      </c>
    </row>
    <row r="49" spans="1:24">
      <c r="A49" s="18" t="str">
        <f>IF(biodata!B53&lt;&gt;"",biodata!B53,"")</f>
        <v/>
      </c>
      <c r="B49" s="19" t="str">
        <f>IF(biodata!D53&lt;&gt;"",biodata!D53,"")</f>
        <v/>
      </c>
      <c r="C49" s="77"/>
      <c r="D49" s="26"/>
      <c r="E49" s="26"/>
      <c r="F49" s="27"/>
      <c r="G49" s="26"/>
      <c r="H49" s="52"/>
      <c r="I49" s="20">
        <f t="shared" si="11"/>
        <v>0</v>
      </c>
      <c r="J49" s="21">
        <f t="shared" si="4"/>
        <v>0</v>
      </c>
      <c r="K49" s="22" t="s">
        <v>80</v>
      </c>
      <c r="L49" s="19">
        <f t="shared" si="12"/>
        <v>3</v>
      </c>
      <c r="M49" s="14" t="str">
        <f>IF(biodata!B53&lt;&gt;"",biodata!B53,"")</f>
        <v/>
      </c>
      <c r="N49" s="14" t="str">
        <f>IF(biodata!D53&lt;&gt;"",biodata!D53,"")</f>
        <v/>
      </c>
      <c r="O49" s="50" t="str">
        <f t="shared" si="10"/>
        <v/>
      </c>
      <c r="P49" s="50" t="str">
        <f t="shared" si="10"/>
        <v/>
      </c>
      <c r="Q49" s="50" t="str">
        <f t="shared" si="10"/>
        <v/>
      </c>
      <c r="R49" s="50" t="str">
        <f t="shared" si="10"/>
        <v/>
      </c>
      <c r="S49" s="50" t="str">
        <f t="shared" si="10"/>
        <v/>
      </c>
      <c r="T49" s="50" t="str">
        <f t="shared" si="10"/>
        <v/>
      </c>
      <c r="U49" s="50" t="str">
        <f t="shared" si="5"/>
        <v/>
      </c>
      <c r="V49" s="28" t="str">
        <f t="shared" si="6"/>
        <v/>
      </c>
      <c r="W49" s="22" t="str">
        <f t="shared" si="7"/>
        <v/>
      </c>
      <c r="X49" s="19" t="str">
        <f t="shared" si="8"/>
        <v/>
      </c>
    </row>
    <row r="50" spans="1:24">
      <c r="I50" s="7"/>
      <c r="J50" s="7"/>
      <c r="K50" s="7"/>
      <c r="O50" s="70" t="s">
        <v>12</v>
      </c>
      <c r="P50" s="71" t="s">
        <v>103</v>
      </c>
      <c r="Q50" s="71" t="s">
        <v>104</v>
      </c>
      <c r="R50" s="71" t="s">
        <v>9</v>
      </c>
      <c r="S50" s="71" t="s">
        <v>10</v>
      </c>
      <c r="T50" s="71" t="s">
        <v>105</v>
      </c>
      <c r="V50" s="71" t="s">
        <v>155</v>
      </c>
    </row>
    <row r="51" spans="1:24">
      <c r="B51" s="23"/>
      <c r="C51" s="7"/>
      <c r="D51" s="7"/>
      <c r="E51" s="7"/>
      <c r="F51" s="7"/>
      <c r="G51" s="7"/>
      <c r="H51" s="7"/>
      <c r="I51" s="7"/>
      <c r="J51" s="7"/>
      <c r="K51" s="7"/>
      <c r="N51" s="8" t="s">
        <v>16</v>
      </c>
      <c r="O51" s="9">
        <f t="shared" ref="O51:T51" si="13">COUNT(O5:O49)</f>
        <v>2</v>
      </c>
      <c r="P51" s="9">
        <f t="shared" si="13"/>
        <v>2</v>
      </c>
      <c r="Q51" s="9">
        <f t="shared" si="13"/>
        <v>2</v>
      </c>
      <c r="R51" s="9">
        <f t="shared" si="13"/>
        <v>2</v>
      </c>
      <c r="S51" s="9">
        <f t="shared" si="13"/>
        <v>2</v>
      </c>
      <c r="T51" s="9">
        <f t="shared" si="13"/>
        <v>0</v>
      </c>
      <c r="U51" s="7"/>
      <c r="V51" s="9">
        <f t="shared" ref="V51" si="14">COUNT(V5:V49)</f>
        <v>2</v>
      </c>
      <c r="W51" s="7"/>
    </row>
    <row r="52" spans="1:24">
      <c r="B52" s="23"/>
      <c r="C52" s="7"/>
      <c r="D52" s="7"/>
      <c r="E52" s="7"/>
      <c r="F52" s="7"/>
      <c r="G52" s="7"/>
      <c r="H52" s="7"/>
      <c r="I52" s="7"/>
      <c r="J52" s="7"/>
      <c r="K52" s="7"/>
      <c r="N52" s="8" t="s">
        <v>17</v>
      </c>
      <c r="O52" s="9">
        <f t="shared" ref="O52:T52" si="15">COUNTIF(O5:O49,"&lt;33")</f>
        <v>0</v>
      </c>
      <c r="P52" s="9">
        <f t="shared" si="15"/>
        <v>0</v>
      </c>
      <c r="Q52" s="9">
        <f t="shared" si="15"/>
        <v>0</v>
      </c>
      <c r="R52" s="9">
        <f t="shared" si="15"/>
        <v>0</v>
      </c>
      <c r="S52" s="9">
        <f t="shared" si="15"/>
        <v>0</v>
      </c>
      <c r="T52" s="9">
        <f t="shared" si="15"/>
        <v>0</v>
      </c>
      <c r="U52" s="7"/>
      <c r="V52" s="9">
        <f t="shared" ref="V52" si="16">COUNTIF(V5:V49,"&lt;33")</f>
        <v>0</v>
      </c>
      <c r="W52" s="7"/>
    </row>
    <row r="53" spans="1:24">
      <c r="B53" s="23"/>
      <c r="C53" s="7"/>
      <c r="D53" s="7"/>
      <c r="E53" s="7"/>
      <c r="F53" s="7"/>
      <c r="G53" s="7"/>
      <c r="H53" s="7"/>
      <c r="I53" s="7"/>
      <c r="J53" s="7"/>
      <c r="K53" s="10"/>
      <c r="N53" s="8" t="s">
        <v>18</v>
      </c>
      <c r="O53" s="9">
        <f t="shared" ref="O53:T53" si="17">COUNTIF(O5:O49,"&gt;=33")-O56-O55-O54</f>
        <v>0</v>
      </c>
      <c r="P53" s="9">
        <f t="shared" si="17"/>
        <v>0</v>
      </c>
      <c r="Q53" s="9">
        <f t="shared" si="17"/>
        <v>0</v>
      </c>
      <c r="R53" s="9">
        <f t="shared" si="17"/>
        <v>0</v>
      </c>
      <c r="S53" s="9">
        <f t="shared" si="17"/>
        <v>0</v>
      </c>
      <c r="T53" s="9">
        <f t="shared" si="17"/>
        <v>0</v>
      </c>
      <c r="U53" s="7"/>
      <c r="V53" s="9">
        <f t="shared" ref="V53" si="18">COUNTIF(V5:V49,"&gt;=33")-V56-V55-V54</f>
        <v>0</v>
      </c>
      <c r="W53" s="10"/>
    </row>
    <row r="54" spans="1:24">
      <c r="B54" s="23"/>
      <c r="C54" s="7"/>
      <c r="D54" s="7"/>
      <c r="E54" s="7"/>
      <c r="F54" s="7"/>
      <c r="G54" s="7"/>
      <c r="H54" s="7"/>
      <c r="I54" s="7"/>
      <c r="J54" s="7"/>
      <c r="K54" s="11"/>
      <c r="N54" s="8" t="s">
        <v>19</v>
      </c>
      <c r="O54" s="9">
        <f t="shared" ref="O54:T54" si="19">COUNTIF(O5:O49,"&gt;=60")-O56-O55</f>
        <v>0</v>
      </c>
      <c r="P54" s="9">
        <f t="shared" si="19"/>
        <v>0</v>
      </c>
      <c r="Q54" s="9">
        <f t="shared" si="19"/>
        <v>0</v>
      </c>
      <c r="R54" s="9">
        <f t="shared" si="19"/>
        <v>0</v>
      </c>
      <c r="S54" s="9">
        <f t="shared" si="19"/>
        <v>0</v>
      </c>
      <c r="T54" s="9">
        <f t="shared" si="19"/>
        <v>0</v>
      </c>
      <c r="U54" s="7"/>
      <c r="V54" s="9">
        <f t="shared" ref="V54" si="20">COUNTIF(V5:V49,"&gt;=60")-V56-V55</f>
        <v>0</v>
      </c>
      <c r="W54" s="11"/>
    </row>
    <row r="55" spans="1:24">
      <c r="B55" s="23"/>
      <c r="C55" s="7"/>
      <c r="D55" s="7"/>
      <c r="E55" s="7"/>
      <c r="F55" s="7"/>
      <c r="G55" s="7"/>
      <c r="H55" s="7"/>
      <c r="I55" s="7"/>
      <c r="J55" s="7"/>
      <c r="N55" s="8" t="s">
        <v>20</v>
      </c>
      <c r="O55" s="9">
        <f t="shared" ref="O55:T55" si="21">COUNTIF(O5:O49,"&gt;=75")-O56</f>
        <v>0</v>
      </c>
      <c r="P55" s="9">
        <f t="shared" si="21"/>
        <v>0</v>
      </c>
      <c r="Q55" s="9">
        <f t="shared" si="21"/>
        <v>0</v>
      </c>
      <c r="R55" s="9">
        <f t="shared" si="21"/>
        <v>0</v>
      </c>
      <c r="S55" s="9">
        <f t="shared" si="21"/>
        <v>0</v>
      </c>
      <c r="T55" s="9">
        <f t="shared" si="21"/>
        <v>0</v>
      </c>
      <c r="U55" s="7"/>
      <c r="V55" s="9">
        <f t="shared" ref="V55" si="22">COUNTIF(V5:V49,"&gt;=75")-V56</f>
        <v>0</v>
      </c>
    </row>
    <row r="56" spans="1:24">
      <c r="B56" s="23"/>
      <c r="C56" s="7"/>
      <c r="D56" s="7"/>
      <c r="E56" s="7"/>
      <c r="F56" s="7"/>
      <c r="G56" s="7"/>
      <c r="H56" s="7"/>
      <c r="I56" s="7"/>
      <c r="J56" s="7"/>
      <c r="N56" s="8" t="s">
        <v>21</v>
      </c>
      <c r="O56" s="9">
        <f t="shared" ref="O56:T56" si="23">COUNTIF(O5:O49,"&gt;=90")</f>
        <v>2</v>
      </c>
      <c r="P56" s="9">
        <f t="shared" si="23"/>
        <v>2</v>
      </c>
      <c r="Q56" s="9">
        <f t="shared" si="23"/>
        <v>2</v>
      </c>
      <c r="R56" s="9">
        <f t="shared" si="23"/>
        <v>2</v>
      </c>
      <c r="S56" s="9">
        <f t="shared" si="23"/>
        <v>2</v>
      </c>
      <c r="T56" s="9">
        <f t="shared" si="23"/>
        <v>0</v>
      </c>
      <c r="U56" s="7"/>
      <c r="V56" s="9">
        <f t="shared" ref="V56" si="24">COUNTIF(V5:V49,"&gt;=90")</f>
        <v>2</v>
      </c>
    </row>
    <row r="57" spans="1:24">
      <c r="B57" s="23"/>
      <c r="C57" s="7"/>
      <c r="D57" s="7"/>
      <c r="E57" s="7"/>
      <c r="F57" s="7"/>
      <c r="G57" s="7"/>
      <c r="H57" s="7"/>
      <c r="I57" s="7"/>
      <c r="J57" s="7"/>
      <c r="N57" s="8" t="s">
        <v>37</v>
      </c>
      <c r="O57" s="9">
        <f t="shared" ref="O57:T57" si="25">SUM(O4:O49)</f>
        <v>200</v>
      </c>
      <c r="P57" s="9">
        <f t="shared" si="25"/>
        <v>200</v>
      </c>
      <c r="Q57" s="9">
        <f t="shared" si="25"/>
        <v>200</v>
      </c>
      <c r="R57" s="9">
        <f t="shared" si="25"/>
        <v>200</v>
      </c>
      <c r="S57" s="9">
        <f t="shared" si="25"/>
        <v>200</v>
      </c>
      <c r="T57" s="9">
        <f t="shared" si="25"/>
        <v>0</v>
      </c>
      <c r="U57" s="7"/>
      <c r="V57" s="9">
        <f t="shared" ref="V57" si="26">SUM(V4:V49)</f>
        <v>200</v>
      </c>
    </row>
    <row r="58" spans="1:24" ht="17.25" customHeight="1">
      <c r="B58" s="24"/>
      <c r="C58" s="11"/>
      <c r="D58" s="11"/>
      <c r="E58" s="11"/>
      <c r="F58" s="11"/>
      <c r="G58" s="11"/>
      <c r="H58" s="11"/>
      <c r="I58" s="11"/>
      <c r="J58" s="11"/>
      <c r="N58" s="12" t="s">
        <v>22</v>
      </c>
      <c r="O58" s="13">
        <f t="shared" ref="O58:T58" si="27">AVERAGE(O5:O49)</f>
        <v>100</v>
      </c>
      <c r="P58" s="13">
        <f t="shared" si="27"/>
        <v>100</v>
      </c>
      <c r="Q58" s="13">
        <f t="shared" si="27"/>
        <v>100</v>
      </c>
      <c r="R58" s="13">
        <f t="shared" si="27"/>
        <v>100</v>
      </c>
      <c r="S58" s="13">
        <f t="shared" si="27"/>
        <v>100</v>
      </c>
      <c r="T58" s="13" t="e">
        <f t="shared" si="27"/>
        <v>#DIV/0!</v>
      </c>
      <c r="U58" s="11"/>
      <c r="V58" s="13">
        <f>AVERAGE(V5:V49)*100/100</f>
        <v>100</v>
      </c>
    </row>
    <row r="59" spans="1:24" ht="17.25" customHeight="1">
      <c r="B59" s="24"/>
      <c r="C59" s="11"/>
      <c r="D59" s="11"/>
      <c r="E59" s="11"/>
      <c r="F59" s="11"/>
      <c r="G59" s="11"/>
      <c r="H59" s="11"/>
      <c r="I59" s="11"/>
      <c r="J59" s="11"/>
      <c r="N59" s="12" t="s">
        <v>157</v>
      </c>
      <c r="O59" s="13"/>
      <c r="P59" s="11"/>
      <c r="Q59" s="11"/>
      <c r="R59" s="11"/>
      <c r="S59" s="11"/>
      <c r="T59" s="11"/>
      <c r="U59" s="11"/>
      <c r="V59" s="11"/>
    </row>
    <row r="60" spans="1:24">
      <c r="B60" s="23"/>
      <c r="C60" s="11"/>
      <c r="N60" s="73" t="s">
        <v>23</v>
      </c>
      <c r="O60" s="74">
        <f>AVERAGE(V5:V49)</f>
        <v>100</v>
      </c>
    </row>
    <row r="61" spans="1:24">
      <c r="N61" s="86" t="s">
        <v>111</v>
      </c>
      <c r="O61" s="330" t="s">
        <v>112</v>
      </c>
      <c r="P61" s="330"/>
      <c r="Q61" s="330"/>
      <c r="R61" s="330"/>
      <c r="S61" s="330"/>
      <c r="T61" s="319" t="s">
        <v>113</v>
      </c>
      <c r="U61" s="319"/>
    </row>
    <row r="62" spans="1:24">
      <c r="A62" s="15"/>
      <c r="B62"/>
      <c r="C62" s="337"/>
      <c r="D62" s="337"/>
      <c r="E62" s="337"/>
      <c r="F62" s="338"/>
      <c r="G62" s="338"/>
      <c r="H62" s="15"/>
      <c r="I62" s="15"/>
      <c r="J62" s="15"/>
      <c r="K62" s="15"/>
      <c r="L62" s="15"/>
      <c r="M62" s="15"/>
      <c r="N62" s="1" t="s">
        <v>49</v>
      </c>
      <c r="O62" s="339">
        <f>title!B20</f>
        <v>0</v>
      </c>
      <c r="P62" s="339"/>
      <c r="Q62" s="339"/>
      <c r="R62" s="339"/>
      <c r="S62" s="339"/>
      <c r="T62" s="339"/>
      <c r="U62" s="339"/>
      <c r="V62" s="15"/>
      <c r="W62" s="31"/>
      <c r="X62" s="15"/>
    </row>
    <row r="63" spans="1:24">
      <c r="A63" s="15"/>
      <c r="B63"/>
      <c r="C63" s="337"/>
      <c r="D63" s="337"/>
      <c r="E63" s="337"/>
      <c r="F63" s="338"/>
      <c r="G63" s="338"/>
      <c r="H63" s="15"/>
      <c r="I63" s="15"/>
      <c r="J63" s="15"/>
      <c r="K63" s="15"/>
      <c r="L63" s="15"/>
      <c r="M63" s="15"/>
      <c r="N63" s="1" t="s">
        <v>11</v>
      </c>
      <c r="O63" s="339">
        <f>title!B21</f>
        <v>0</v>
      </c>
      <c r="P63" s="339"/>
      <c r="Q63" s="339"/>
      <c r="R63" s="339"/>
      <c r="S63" s="339"/>
      <c r="T63" s="339"/>
      <c r="U63" s="339"/>
      <c r="V63" s="15"/>
      <c r="W63" s="31"/>
      <c r="X63" s="15"/>
    </row>
    <row r="64" spans="1:24">
      <c r="A64" s="15"/>
      <c r="B64"/>
      <c r="C64" s="337"/>
      <c r="D64" s="337"/>
      <c r="E64" s="337"/>
      <c r="F64" s="338"/>
      <c r="G64" s="338"/>
      <c r="H64" s="15"/>
      <c r="I64" s="15"/>
      <c r="J64" s="15"/>
      <c r="K64" s="15"/>
      <c r="L64" s="15"/>
      <c r="M64" s="15"/>
      <c r="N64" s="1" t="s">
        <v>71</v>
      </c>
      <c r="O64" s="339">
        <f>title!B22</f>
        <v>0</v>
      </c>
      <c r="P64" s="339"/>
      <c r="Q64" s="339"/>
      <c r="R64" s="339"/>
      <c r="S64" s="339"/>
      <c r="T64" s="339"/>
      <c r="U64" s="339"/>
      <c r="V64" s="15"/>
      <c r="W64" s="31"/>
      <c r="X64" s="15"/>
    </row>
    <row r="65" spans="1:24">
      <c r="A65" s="15"/>
      <c r="B65"/>
      <c r="C65" s="337"/>
      <c r="D65" s="337"/>
      <c r="E65" s="337"/>
      <c r="F65" s="338"/>
      <c r="G65" s="338"/>
      <c r="H65" s="15"/>
      <c r="I65" s="15"/>
      <c r="J65" s="15"/>
      <c r="K65" s="15"/>
      <c r="L65" s="15"/>
      <c r="M65" s="15"/>
      <c r="N65" s="1" t="s">
        <v>69</v>
      </c>
      <c r="O65" s="339">
        <f>title!B23</f>
        <v>0</v>
      </c>
      <c r="P65" s="339"/>
      <c r="Q65" s="339"/>
      <c r="R65" s="339"/>
      <c r="S65" s="339"/>
      <c r="T65" s="339"/>
      <c r="U65" s="339"/>
      <c r="V65" s="15"/>
      <c r="W65" s="31"/>
      <c r="X65" s="15"/>
    </row>
    <row r="66" spans="1:24">
      <c r="A66" s="15"/>
      <c r="B66"/>
      <c r="C66" s="337"/>
      <c r="D66" s="337"/>
      <c r="E66" s="337"/>
      <c r="F66" s="338"/>
      <c r="G66" s="338"/>
      <c r="H66" s="15"/>
      <c r="I66" s="15"/>
      <c r="J66" s="15"/>
      <c r="K66" s="15"/>
      <c r="L66" s="15"/>
      <c r="M66" s="15"/>
      <c r="N66" s="1" t="s">
        <v>70</v>
      </c>
      <c r="O66" s="339">
        <f>title!B24</f>
        <v>0</v>
      </c>
      <c r="P66" s="339"/>
      <c r="Q66" s="339"/>
      <c r="R66" s="339"/>
      <c r="S66" s="339"/>
      <c r="T66" s="339"/>
      <c r="U66" s="339"/>
      <c r="V66" s="15"/>
      <c r="W66" s="31"/>
      <c r="X66" s="15"/>
    </row>
    <row r="67" spans="1:24">
      <c r="A67" s="15"/>
      <c r="B67"/>
      <c r="C67" s="337"/>
      <c r="D67" s="337"/>
      <c r="E67" s="337"/>
      <c r="F67" s="338"/>
      <c r="G67" s="338"/>
      <c r="H67" s="15"/>
      <c r="I67" s="15"/>
      <c r="J67" s="15"/>
      <c r="K67" s="15"/>
      <c r="L67" s="15"/>
      <c r="M67" s="15"/>
      <c r="N67" s="1" t="s">
        <v>8</v>
      </c>
      <c r="O67" s="339">
        <f>title!B25</f>
        <v>0</v>
      </c>
      <c r="P67" s="339"/>
      <c r="Q67" s="339"/>
      <c r="R67" s="339"/>
      <c r="S67" s="339"/>
      <c r="T67" s="339"/>
      <c r="U67" s="339"/>
      <c r="V67" s="15"/>
      <c r="W67" s="31"/>
      <c r="X67" s="15"/>
    </row>
    <row r="68" spans="1:24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31"/>
      <c r="X68" s="15"/>
    </row>
    <row r="69" spans="1:24">
      <c r="A69" s="16" t="s">
        <v>29</v>
      </c>
      <c r="B69" s="16"/>
      <c r="C69" s="16"/>
      <c r="D69" s="16" t="s">
        <v>30</v>
      </c>
      <c r="E69" s="16"/>
      <c r="F69" s="15"/>
      <c r="G69" s="15"/>
      <c r="H69" s="15"/>
      <c r="I69" s="15"/>
      <c r="J69" s="16" t="s">
        <v>31</v>
      </c>
      <c r="K69" s="15"/>
      <c r="L69" s="15"/>
      <c r="M69" s="16" t="s">
        <v>29</v>
      </c>
      <c r="N69" s="16"/>
      <c r="O69" s="16"/>
      <c r="P69" s="16" t="s">
        <v>30</v>
      </c>
      <c r="Q69" s="16"/>
      <c r="R69" s="15"/>
      <c r="S69" s="15"/>
      <c r="T69" s="15"/>
      <c r="U69" s="15"/>
      <c r="V69" s="16" t="s">
        <v>31</v>
      </c>
      <c r="W69" s="31"/>
      <c r="X69" s="15"/>
    </row>
  </sheetData>
  <mergeCells count="37">
    <mergeCell ref="C63:E63"/>
    <mergeCell ref="F63:G63"/>
    <mergeCell ref="T63:U63"/>
    <mergeCell ref="A1:L1"/>
    <mergeCell ref="M1:X1"/>
    <mergeCell ref="A3:A4"/>
    <mergeCell ref="B3:B4"/>
    <mergeCell ref="K3:K4"/>
    <mergeCell ref="L3:L4"/>
    <mergeCell ref="M3:M4"/>
    <mergeCell ref="N3:N4"/>
    <mergeCell ref="W3:W4"/>
    <mergeCell ref="X3:X4"/>
    <mergeCell ref="O61:S61"/>
    <mergeCell ref="O62:S62"/>
    <mergeCell ref="O63:S63"/>
    <mergeCell ref="Z6:AE26"/>
    <mergeCell ref="C62:E62"/>
    <mergeCell ref="F62:G62"/>
    <mergeCell ref="T62:U62"/>
    <mergeCell ref="T61:U61"/>
    <mergeCell ref="C64:E64"/>
    <mergeCell ref="F64:G64"/>
    <mergeCell ref="T64:U64"/>
    <mergeCell ref="C65:E65"/>
    <mergeCell ref="F65:G65"/>
    <mergeCell ref="T65:U65"/>
    <mergeCell ref="O64:S64"/>
    <mergeCell ref="O65:S65"/>
    <mergeCell ref="C66:E66"/>
    <mergeCell ref="F66:G66"/>
    <mergeCell ref="T66:U66"/>
    <mergeCell ref="C67:E67"/>
    <mergeCell ref="F67:G67"/>
    <mergeCell ref="T67:U67"/>
    <mergeCell ref="O66:S66"/>
    <mergeCell ref="O67:S67"/>
  </mergeCells>
  <conditionalFormatting sqref="D7:E49 E48:F49">
    <cfRule type="cellIs" dxfId="65" priority="22" stopIfTrue="1" operator="equal">
      <formula>#REF!</formula>
    </cfRule>
    <cfRule type="cellIs" dxfId="64" priority="23" stopIfTrue="1" operator="equal">
      <formula>#REF!</formula>
    </cfRule>
    <cfRule type="cellIs" dxfId="63" priority="24" stopIfTrue="1" operator="equal">
      <formula>#REF!</formula>
    </cfRule>
  </conditionalFormatting>
  <conditionalFormatting sqref="E7:E48 F48:F49">
    <cfRule type="cellIs" dxfId="62" priority="16" stopIfTrue="1" operator="equal">
      <formula>#REF!</formula>
    </cfRule>
    <cfRule type="cellIs" dxfId="61" priority="17" stopIfTrue="1" operator="equal">
      <formula>#REF!</formula>
    </cfRule>
    <cfRule type="cellIs" dxfId="60" priority="18" stopIfTrue="1" operator="equal">
      <formula>#REF!</formula>
    </cfRule>
  </conditionalFormatting>
  <conditionalFormatting sqref="E38:E39">
    <cfRule type="cellIs" dxfId="59" priority="10" stopIfTrue="1" operator="equal">
      <formula>#REF!</formula>
    </cfRule>
    <cfRule type="cellIs" dxfId="58" priority="11" stopIfTrue="1" operator="equal">
      <formula>#REF!</formula>
    </cfRule>
    <cfRule type="cellIs" dxfId="57" priority="12" stopIfTrue="1" operator="equal">
      <formula>#REF!</formula>
    </cfRule>
    <cfRule type="cellIs" dxfId="56" priority="13" stopIfTrue="1" operator="equal">
      <formula>#REF!</formula>
    </cfRule>
    <cfRule type="cellIs" dxfId="55" priority="14" stopIfTrue="1" operator="equal">
      <formula>#REF!</formula>
    </cfRule>
    <cfRule type="cellIs" dxfId="54" priority="15" stopIfTrue="1" operator="equal">
      <formula>#REF!</formula>
    </cfRule>
  </conditionalFormatting>
  <conditionalFormatting sqref="E47:E48">
    <cfRule type="cellIs" dxfId="53" priority="7" stopIfTrue="1" operator="equal">
      <formula>#REF!</formula>
    </cfRule>
    <cfRule type="cellIs" dxfId="52" priority="8" stopIfTrue="1" operator="equal">
      <formula>#REF!</formula>
    </cfRule>
    <cfRule type="cellIs" dxfId="51" priority="9" stopIfTrue="1" operator="equal">
      <formula>#REF!</formula>
    </cfRule>
  </conditionalFormatting>
  <conditionalFormatting sqref="E47:E49">
    <cfRule type="cellIs" dxfId="50" priority="1" stopIfTrue="1" operator="equal">
      <formula>#REF!</formula>
    </cfRule>
    <cfRule type="cellIs" dxfId="49" priority="2" stopIfTrue="1" operator="equal">
      <formula>#REF!</formula>
    </cfRule>
    <cfRule type="cellIs" dxfId="48" priority="3" stopIfTrue="1" operator="equal">
      <formula>#REF!</formula>
    </cfRule>
  </conditionalFormatting>
  <pageMargins left="0.61" right="0.31" top="0.42" bottom="0.37" header="0.3" footer="0.3"/>
  <pageSetup paperSize="9" scale="72" orientation="portrait" r:id="rId1"/>
  <colBreaks count="1" manualBreakCount="1">
    <brk id="12" max="6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AM69"/>
  <sheetViews>
    <sheetView view="pageBreakPreview" zoomScale="70" zoomScaleSheetLayoutView="70" workbookViewId="0">
      <selection activeCell="W3" sqref="W3"/>
    </sheetView>
  </sheetViews>
  <sheetFormatPr defaultRowHeight="15.75"/>
  <cols>
    <col min="1" max="1" width="6.28515625" style="2" bestFit="1" customWidth="1"/>
    <col min="2" max="2" width="23.7109375" style="2" bestFit="1" customWidth="1"/>
    <col min="3" max="3" width="7.7109375" style="2" customWidth="1"/>
    <col min="4" max="4" width="6.42578125" style="2" bestFit="1" customWidth="1"/>
    <col min="5" max="5" width="5.42578125" style="2" customWidth="1"/>
    <col min="6" max="6" width="7.42578125" style="2" customWidth="1"/>
    <col min="7" max="7" width="6.42578125" style="2" customWidth="1"/>
    <col min="8" max="8" width="5.42578125" style="2" customWidth="1"/>
    <col min="9" max="9" width="7.5703125" style="2" customWidth="1"/>
    <col min="10" max="10" width="6.42578125" style="2" customWidth="1"/>
    <col min="11" max="11" width="5.42578125" style="2" customWidth="1"/>
    <col min="12" max="12" width="7.7109375" style="2" customWidth="1"/>
    <col min="13" max="13" width="6.42578125" style="2" customWidth="1"/>
    <col min="14" max="14" width="5.42578125" style="2" customWidth="1"/>
    <col min="15" max="15" width="7.5703125" style="2" customWidth="1"/>
    <col min="16" max="16" width="6.42578125" style="2" customWidth="1"/>
    <col min="17" max="17" width="5.42578125" style="2" customWidth="1"/>
    <col min="18" max="18" width="7.85546875" style="2" customWidth="1"/>
    <col min="19" max="19" width="6.42578125" style="2" customWidth="1"/>
    <col min="20" max="20" width="5.42578125" style="2" customWidth="1"/>
    <col min="21" max="21" width="6.28515625" style="30" bestFit="1" customWidth="1"/>
    <col min="22" max="22" width="24.7109375" style="2" bestFit="1" customWidth="1"/>
    <col min="23" max="28" width="9.7109375" style="2" customWidth="1"/>
    <col min="29" max="29" width="5.140625" style="2" bestFit="1" customWidth="1"/>
    <col min="30" max="30" width="9.5703125" style="2" bestFit="1" customWidth="1"/>
    <col min="31" max="31" width="3.85546875" style="30" bestFit="1" customWidth="1"/>
    <col min="32" max="32" width="9" style="2" bestFit="1" customWidth="1"/>
    <col min="33" max="16384" width="9.140625" style="2"/>
  </cols>
  <sheetData>
    <row r="1" spans="1:39">
      <c r="A1" s="315" t="str">
        <f>title!B2</f>
        <v>PM SHRI SCHOOL JAWAHAR NAVODAYA VIDYALAYA, RAJKOT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29"/>
      <c r="T1" s="29"/>
      <c r="U1" s="315" t="str">
        <f>title!B2</f>
        <v>PM SHRI SCHOOL JAWAHAR NAVODAYA VIDYALAYA, RAJKOT</v>
      </c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</row>
    <row r="2" spans="1:39">
      <c r="A2" s="3"/>
      <c r="B2" s="3"/>
      <c r="C2" s="3"/>
      <c r="D2" s="3"/>
      <c r="E2" s="3"/>
      <c r="F2" s="3"/>
      <c r="J2" s="4" t="s">
        <v>26</v>
      </c>
      <c r="K2" s="34" t="s">
        <v>38</v>
      </c>
      <c r="L2" s="3"/>
      <c r="M2" s="3"/>
      <c r="N2" s="3"/>
      <c r="O2" s="3"/>
      <c r="P2" s="3"/>
      <c r="Q2" s="178" t="s">
        <v>237</v>
      </c>
      <c r="R2" s="3" t="str">
        <f>title!B12</f>
        <v>2024-25</v>
      </c>
      <c r="S2" s="3"/>
      <c r="T2" s="3"/>
      <c r="U2" s="29"/>
      <c r="V2" s="3"/>
      <c r="W2" s="3"/>
      <c r="Z2" s="4" t="s">
        <v>26</v>
      </c>
      <c r="AA2" s="3" t="s">
        <v>38</v>
      </c>
      <c r="AB2" s="3"/>
      <c r="AC2" s="3"/>
      <c r="AD2" s="3"/>
      <c r="AE2" s="29"/>
      <c r="AF2" s="3"/>
    </row>
    <row r="3" spans="1:39" ht="38.25">
      <c r="A3" s="335" t="s">
        <v>24</v>
      </c>
      <c r="B3" s="333" t="s">
        <v>7</v>
      </c>
      <c r="C3" s="352" t="str">
        <f>title!A20</f>
        <v>ENGLISH</v>
      </c>
      <c r="D3" s="353"/>
      <c r="E3" s="354"/>
      <c r="F3" s="349" t="str">
        <f>title!A21</f>
        <v>HINDI</v>
      </c>
      <c r="G3" s="350"/>
      <c r="H3" s="351"/>
      <c r="I3" s="349" t="str">
        <f>title!A22</f>
        <v>GEOGRAPHY</v>
      </c>
      <c r="J3" s="350"/>
      <c r="K3" s="351"/>
      <c r="L3" s="349" t="str">
        <f>title!A23</f>
        <v>ECONOMICS</v>
      </c>
      <c r="M3" s="350"/>
      <c r="N3" s="351"/>
      <c r="O3" s="349" t="str">
        <f>title!A24</f>
        <v>HISTORY</v>
      </c>
      <c r="P3" s="350"/>
      <c r="Q3" s="351"/>
      <c r="R3" s="349">
        <f>title!A25</f>
        <v>0</v>
      </c>
      <c r="S3" s="350"/>
      <c r="T3" s="351"/>
      <c r="U3" s="316" t="s">
        <v>24</v>
      </c>
      <c r="V3" s="317" t="s">
        <v>7</v>
      </c>
      <c r="W3" s="70" t="str">
        <f>C3</f>
        <v>ENGLISH</v>
      </c>
      <c r="X3" s="71" t="str">
        <f>F3</f>
        <v>HINDI</v>
      </c>
      <c r="Y3" s="71" t="str">
        <f>I3</f>
        <v>GEOGRAPHY</v>
      </c>
      <c r="Z3" s="71" t="str">
        <f>L3</f>
        <v>ECONOMICS</v>
      </c>
      <c r="AA3" s="71" t="str">
        <f>O3</f>
        <v>HISTORY</v>
      </c>
      <c r="AB3" s="71">
        <f>R3</f>
        <v>0</v>
      </c>
      <c r="AC3" s="6" t="s">
        <v>13</v>
      </c>
      <c r="AD3" s="5" t="s">
        <v>28</v>
      </c>
      <c r="AE3" s="318" t="s">
        <v>14</v>
      </c>
      <c r="AF3" s="318" t="s">
        <v>25</v>
      </c>
    </row>
    <row r="4" spans="1:39" ht="42.75" customHeight="1">
      <c r="A4" s="336"/>
      <c r="B4" s="334"/>
      <c r="C4" s="72">
        <f>title!D20</f>
        <v>80</v>
      </c>
      <c r="D4" s="72">
        <f>title!E20</f>
        <v>20</v>
      </c>
      <c r="E4" s="72">
        <v>100</v>
      </c>
      <c r="F4" s="72">
        <f>title!D21</f>
        <v>80</v>
      </c>
      <c r="G4" s="72">
        <f>title!E21</f>
        <v>20</v>
      </c>
      <c r="H4" s="72">
        <v>100</v>
      </c>
      <c r="I4" s="72">
        <f>title!D22</f>
        <v>70</v>
      </c>
      <c r="J4" s="72">
        <f>title!E22</f>
        <v>30</v>
      </c>
      <c r="K4" s="72">
        <v>100</v>
      </c>
      <c r="L4" s="72">
        <f>title!D23</f>
        <v>80</v>
      </c>
      <c r="M4" s="72">
        <f>title!E23</f>
        <v>20</v>
      </c>
      <c r="N4" s="72">
        <v>100</v>
      </c>
      <c r="O4" s="72">
        <f>title!D24</f>
        <v>80</v>
      </c>
      <c r="P4" s="72">
        <f>title!E24</f>
        <v>20</v>
      </c>
      <c r="Q4" s="72">
        <v>100</v>
      </c>
      <c r="R4" s="72">
        <f>title!D25</f>
        <v>0</v>
      </c>
      <c r="S4" s="72">
        <f>title!E25</f>
        <v>0</v>
      </c>
      <c r="T4" s="72">
        <v>100</v>
      </c>
      <c r="U4" s="316"/>
      <c r="V4" s="317"/>
      <c r="W4" s="17" t="s">
        <v>33</v>
      </c>
      <c r="X4" s="17" t="s">
        <v>33</v>
      </c>
      <c r="Y4" s="17" t="s">
        <v>33</v>
      </c>
      <c r="Z4" s="17" t="s">
        <v>33</v>
      </c>
      <c r="AA4" s="17" t="s">
        <v>33</v>
      </c>
      <c r="AB4" s="17" t="s">
        <v>33</v>
      </c>
      <c r="AC4" s="17" t="s">
        <v>34</v>
      </c>
      <c r="AD4" s="17" t="s">
        <v>35</v>
      </c>
      <c r="AE4" s="318"/>
      <c r="AF4" s="318"/>
    </row>
    <row r="5" spans="1:39" ht="16.5" thickBot="1">
      <c r="A5" s="18">
        <f>IF(biodata!B9&lt;&gt;"",biodata!B9,"")</f>
        <v>1101</v>
      </c>
      <c r="B5" s="19" t="str">
        <f>IF(biodata!D9&lt;&gt;"",biodata!D9,"")</f>
        <v>a</v>
      </c>
      <c r="C5" s="47">
        <v>80</v>
      </c>
      <c r="D5" s="47">
        <v>20</v>
      </c>
      <c r="E5" s="46">
        <f>IF(C5&lt;&gt;"",SUM(C5:D5),"")</f>
        <v>100</v>
      </c>
      <c r="F5" s="47">
        <v>80</v>
      </c>
      <c r="G5" s="47">
        <v>20</v>
      </c>
      <c r="H5" s="46">
        <f>IF(F5&lt;&gt;"",SUM(F5:G5),"")</f>
        <v>100</v>
      </c>
      <c r="I5" s="47">
        <v>70</v>
      </c>
      <c r="J5" s="47">
        <v>30</v>
      </c>
      <c r="K5" s="46">
        <f>IF(I5&lt;&gt;"",SUM(I5:J5),"")</f>
        <v>100</v>
      </c>
      <c r="L5" s="47">
        <v>80</v>
      </c>
      <c r="M5" s="47">
        <v>20</v>
      </c>
      <c r="N5" s="46">
        <f>IF(L5&lt;&gt;"",SUM(L5:M5),"")</f>
        <v>100</v>
      </c>
      <c r="O5" s="47">
        <v>80</v>
      </c>
      <c r="P5" s="47">
        <v>20</v>
      </c>
      <c r="Q5" s="46">
        <f>IF(O5&lt;&gt;"",SUM(O5:P5),"")</f>
        <v>100</v>
      </c>
      <c r="R5" s="47"/>
      <c r="S5" s="47"/>
      <c r="T5" s="48" t="str">
        <f>IF(R5&lt;&gt;"",SUM(R5:S5),"")</f>
        <v/>
      </c>
      <c r="U5" s="49">
        <f>IF(biodata!B9&lt;&gt;"",biodata!B9,"")</f>
        <v>1101</v>
      </c>
      <c r="V5" s="14" t="str">
        <f>IF(biodata!D9&lt;&gt;"",biodata!D9,"")</f>
        <v>a</v>
      </c>
      <c r="W5" s="48">
        <f>IF(E5&lt;&gt;"",E5,"")</f>
        <v>100</v>
      </c>
      <c r="X5" s="48">
        <f>IF(H5&lt;&gt;"",H5,"")</f>
        <v>100</v>
      </c>
      <c r="Y5" s="48">
        <f>IF(K5&lt;&gt;"",K5,"")</f>
        <v>100</v>
      </c>
      <c r="Z5" s="48">
        <f>IF(N5&lt;&gt;"",N5,"")</f>
        <v>100</v>
      </c>
      <c r="AA5" s="48">
        <f>IF(Q5&lt;&gt;"",Q5,"")</f>
        <v>100</v>
      </c>
      <c r="AB5" s="48" t="str">
        <f>IF(T5&lt;&gt;"",T5,"")</f>
        <v/>
      </c>
      <c r="AC5" s="49">
        <f>IF(W5&lt;&gt;"",SUM(W5:AB5),"")</f>
        <v>500</v>
      </c>
      <c r="AD5" s="50">
        <f>IF(AC5&lt;&gt;"",AC5/5,"")</f>
        <v>100</v>
      </c>
      <c r="AE5" s="22" t="str">
        <f>IF(AD5&lt;&gt;"",IF(AC5&gt;90,"A1",IF(AC5&gt;80,"A2",IF(AC5&gt;70,"B1",IF(AC5&gt;60,"B2",IF(AC5&gt;50,"C1",IF(AC5&gt;40,"C2",IF(AC5&gt;33,"D",IF(AC5&gt;20,"E1","E2")))))))),"")</f>
        <v>A1</v>
      </c>
      <c r="AF5" s="19">
        <f>IF(AD5&lt;&gt;"",RANK(AD5,$AD$5:$AD$49,0),"")</f>
        <v>1</v>
      </c>
    </row>
    <row r="6" spans="1:39">
      <c r="A6" s="18">
        <f>IF(biodata!B10&lt;&gt;"",biodata!B10,"")</f>
        <v>1102</v>
      </c>
      <c r="B6" s="19" t="str">
        <f>IF(biodata!D10&lt;&gt;"",biodata!D10,"")</f>
        <v/>
      </c>
      <c r="C6" s="47">
        <v>80</v>
      </c>
      <c r="D6" s="47">
        <v>20</v>
      </c>
      <c r="E6" s="46">
        <f t="shared" ref="E6:E49" si="0">IF(C6&lt;&gt;"",SUM(C6:D6),"")</f>
        <v>100</v>
      </c>
      <c r="F6" s="47">
        <v>80</v>
      </c>
      <c r="G6" s="47">
        <v>20</v>
      </c>
      <c r="H6" s="46">
        <f t="shared" ref="H6:H49" si="1">IF(F6&lt;&gt;"",SUM(F6:G6),"")</f>
        <v>100</v>
      </c>
      <c r="I6" s="47">
        <v>70</v>
      </c>
      <c r="J6" s="47">
        <v>30</v>
      </c>
      <c r="K6" s="46">
        <f t="shared" ref="K6:K49" si="2">IF(I6&lt;&gt;"",SUM(I6:J6),"")</f>
        <v>100</v>
      </c>
      <c r="L6" s="47">
        <v>80</v>
      </c>
      <c r="M6" s="47">
        <v>20</v>
      </c>
      <c r="N6" s="46">
        <f t="shared" ref="N6:N49" si="3">IF(L6&lt;&gt;"",SUM(L6:M6),"")</f>
        <v>100</v>
      </c>
      <c r="O6" s="47">
        <v>80</v>
      </c>
      <c r="P6" s="47">
        <v>20</v>
      </c>
      <c r="Q6" s="46">
        <f t="shared" ref="Q6:Q49" si="4">IF(O6&lt;&gt;"",SUM(O6:P6),"")</f>
        <v>100</v>
      </c>
      <c r="R6" s="47"/>
      <c r="S6" s="47"/>
      <c r="T6" s="48" t="str">
        <f t="shared" ref="T6:T49" si="5">IF(R6&lt;&gt;"",SUM(R6:S6),"")</f>
        <v/>
      </c>
      <c r="U6" s="49">
        <f>IF(biodata!B10&lt;&gt;"",biodata!B10,"")</f>
        <v>1102</v>
      </c>
      <c r="V6" s="14" t="str">
        <f>IF(biodata!D10&lt;&gt;"",biodata!D10,"")</f>
        <v/>
      </c>
      <c r="W6" s="48">
        <f t="shared" ref="W6:W49" si="6">IF(E6&lt;&gt;"",E6,"")</f>
        <v>100</v>
      </c>
      <c r="X6" s="48">
        <f t="shared" ref="X6:X49" si="7">IF(H6&lt;&gt;"",H6,"")</f>
        <v>100</v>
      </c>
      <c r="Y6" s="48">
        <f t="shared" ref="Y6:Y49" si="8">IF(K6&lt;&gt;"",K6,"")</f>
        <v>100</v>
      </c>
      <c r="Z6" s="48">
        <f t="shared" ref="Z6:Z49" si="9">IF(N6&lt;&gt;"",N6,"")</f>
        <v>100</v>
      </c>
      <c r="AA6" s="48">
        <f t="shared" ref="AA6:AA49" si="10">IF(Q6&lt;&gt;"",Q6,"")</f>
        <v>100</v>
      </c>
      <c r="AB6" s="48" t="str">
        <f t="shared" ref="AB6:AB49" si="11">IF(T6&lt;&gt;"",T6,"")</f>
        <v/>
      </c>
      <c r="AC6" s="49">
        <f t="shared" ref="AC6:AC49" si="12">IF(W6&lt;&gt;"",SUM(W6:AB6),"")</f>
        <v>500</v>
      </c>
      <c r="AD6" s="50">
        <f t="shared" ref="AD6:AD49" si="13">IF(AC6&lt;&gt;"",AC6/5,"")</f>
        <v>100</v>
      </c>
      <c r="AE6" s="22" t="str">
        <f t="shared" ref="AE6:AE49" si="14">IF(AD6&lt;&gt;"",IF(AC6&gt;90,"A1",IF(AC6&gt;80,"A2",IF(AC6&gt;70,"B1",IF(AC6&gt;60,"B2",IF(AC6&gt;50,"C1",IF(AC6&gt;40,"C2",IF(AC6&gt;33,"D",IF(AC6&gt;20,"E1","E2")))))))),"")</f>
        <v>A1</v>
      </c>
      <c r="AF6" s="19">
        <f t="shared" ref="AF6:AF49" si="15">IF(AD6&lt;&gt;"",RANK(AD6,$AD$5:$AD$49,0),"")</f>
        <v>1</v>
      </c>
      <c r="AH6" s="340" t="s">
        <v>36</v>
      </c>
      <c r="AI6" s="341"/>
      <c r="AJ6" s="341"/>
      <c r="AK6" s="341"/>
      <c r="AL6" s="341"/>
      <c r="AM6" s="342"/>
    </row>
    <row r="7" spans="1:39">
      <c r="A7" s="18">
        <f>IF(biodata!B11&lt;&gt;"",biodata!B11,"")</f>
        <v>1103</v>
      </c>
      <c r="B7" s="19" t="str">
        <f>IF(biodata!D11&lt;&gt;"",biodata!D11,"")</f>
        <v/>
      </c>
      <c r="C7" s="47"/>
      <c r="D7" s="47"/>
      <c r="E7" s="46" t="str">
        <f t="shared" si="0"/>
        <v/>
      </c>
      <c r="F7" s="47"/>
      <c r="G7" s="47"/>
      <c r="H7" s="46" t="str">
        <f t="shared" si="1"/>
        <v/>
      </c>
      <c r="I7" s="47"/>
      <c r="J7" s="47"/>
      <c r="K7" s="46" t="str">
        <f t="shared" si="2"/>
        <v/>
      </c>
      <c r="L7" s="47"/>
      <c r="M7" s="47"/>
      <c r="N7" s="46" t="str">
        <f t="shared" si="3"/>
        <v/>
      </c>
      <c r="O7" s="47"/>
      <c r="P7" s="47"/>
      <c r="Q7" s="46" t="str">
        <f t="shared" si="4"/>
        <v/>
      </c>
      <c r="R7" s="47"/>
      <c r="S7" s="47"/>
      <c r="T7" s="48" t="str">
        <f t="shared" si="5"/>
        <v/>
      </c>
      <c r="U7" s="49">
        <f>IF(biodata!B11&lt;&gt;"",biodata!B11,"")</f>
        <v>1103</v>
      </c>
      <c r="V7" s="14" t="str">
        <f>IF(biodata!D11&lt;&gt;"",biodata!D11,"")</f>
        <v/>
      </c>
      <c r="W7" s="48" t="str">
        <f t="shared" si="6"/>
        <v/>
      </c>
      <c r="X7" s="48" t="str">
        <f t="shared" si="7"/>
        <v/>
      </c>
      <c r="Y7" s="48" t="str">
        <f t="shared" si="8"/>
        <v/>
      </c>
      <c r="Z7" s="48" t="str">
        <f t="shared" si="9"/>
        <v/>
      </c>
      <c r="AA7" s="48" t="str">
        <f t="shared" si="10"/>
        <v/>
      </c>
      <c r="AB7" s="48" t="str">
        <f t="shared" si="11"/>
        <v/>
      </c>
      <c r="AC7" s="49" t="str">
        <f t="shared" si="12"/>
        <v/>
      </c>
      <c r="AD7" s="50" t="str">
        <f t="shared" si="13"/>
        <v/>
      </c>
      <c r="AE7" s="22" t="str">
        <f t="shared" si="14"/>
        <v/>
      </c>
      <c r="AF7" s="19" t="str">
        <f t="shared" si="15"/>
        <v/>
      </c>
      <c r="AH7" s="343"/>
      <c r="AI7" s="344"/>
      <c r="AJ7" s="344"/>
      <c r="AK7" s="344"/>
      <c r="AL7" s="344"/>
      <c r="AM7" s="345"/>
    </row>
    <row r="8" spans="1:39">
      <c r="A8" s="18">
        <f>IF(biodata!B12&lt;&gt;"",biodata!B12,"")</f>
        <v>1104</v>
      </c>
      <c r="B8" s="19" t="str">
        <f>IF(biodata!D12&lt;&gt;"",biodata!D12,"")</f>
        <v/>
      </c>
      <c r="C8" s="47"/>
      <c r="D8" s="47"/>
      <c r="E8" s="46" t="str">
        <f t="shared" si="0"/>
        <v/>
      </c>
      <c r="F8" s="47"/>
      <c r="G8" s="47"/>
      <c r="H8" s="46" t="str">
        <f t="shared" si="1"/>
        <v/>
      </c>
      <c r="I8" s="47"/>
      <c r="J8" s="47"/>
      <c r="K8" s="46" t="str">
        <f t="shared" si="2"/>
        <v/>
      </c>
      <c r="L8" s="47"/>
      <c r="M8" s="47"/>
      <c r="N8" s="46" t="str">
        <f t="shared" si="3"/>
        <v/>
      </c>
      <c r="O8" s="47"/>
      <c r="P8" s="47"/>
      <c r="Q8" s="46" t="str">
        <f t="shared" si="4"/>
        <v/>
      </c>
      <c r="R8" s="47"/>
      <c r="S8" s="47"/>
      <c r="T8" s="48" t="str">
        <f t="shared" si="5"/>
        <v/>
      </c>
      <c r="U8" s="49">
        <f>IF(biodata!B12&lt;&gt;"",biodata!B12,"")</f>
        <v>1104</v>
      </c>
      <c r="V8" s="14" t="str">
        <f>IF(biodata!D12&lt;&gt;"",biodata!D12,"")</f>
        <v/>
      </c>
      <c r="W8" s="48" t="str">
        <f t="shared" si="6"/>
        <v/>
      </c>
      <c r="X8" s="48" t="str">
        <f t="shared" si="7"/>
        <v/>
      </c>
      <c r="Y8" s="48" t="str">
        <f t="shared" si="8"/>
        <v/>
      </c>
      <c r="Z8" s="48" t="str">
        <f t="shared" si="9"/>
        <v/>
      </c>
      <c r="AA8" s="48" t="str">
        <f t="shared" si="10"/>
        <v/>
      </c>
      <c r="AB8" s="48" t="str">
        <f t="shared" si="11"/>
        <v/>
      </c>
      <c r="AC8" s="49" t="str">
        <f t="shared" si="12"/>
        <v/>
      </c>
      <c r="AD8" s="50" t="str">
        <f t="shared" si="13"/>
        <v/>
      </c>
      <c r="AE8" s="22" t="str">
        <f t="shared" si="14"/>
        <v/>
      </c>
      <c r="AF8" s="19" t="str">
        <f t="shared" si="15"/>
        <v/>
      </c>
      <c r="AH8" s="343"/>
      <c r="AI8" s="344"/>
      <c r="AJ8" s="344"/>
      <c r="AK8" s="344"/>
      <c r="AL8" s="344"/>
      <c r="AM8" s="345"/>
    </row>
    <row r="9" spans="1:39">
      <c r="A9" s="18">
        <f>IF(biodata!B13&lt;&gt;"",biodata!B13,"")</f>
        <v>1105</v>
      </c>
      <c r="B9" s="19" t="str">
        <f>IF(biodata!D13&lt;&gt;"",biodata!D13,"")</f>
        <v/>
      </c>
      <c r="C9" s="47"/>
      <c r="D9" s="47"/>
      <c r="E9" s="46" t="str">
        <f t="shared" si="0"/>
        <v/>
      </c>
      <c r="F9" s="47"/>
      <c r="G9" s="47"/>
      <c r="H9" s="46" t="str">
        <f t="shared" si="1"/>
        <v/>
      </c>
      <c r="I9" s="47"/>
      <c r="J9" s="47"/>
      <c r="K9" s="46" t="str">
        <f t="shared" si="2"/>
        <v/>
      </c>
      <c r="L9" s="47"/>
      <c r="M9" s="47"/>
      <c r="N9" s="46" t="str">
        <f t="shared" si="3"/>
        <v/>
      </c>
      <c r="O9" s="47"/>
      <c r="P9" s="47"/>
      <c r="Q9" s="46" t="str">
        <f t="shared" si="4"/>
        <v/>
      </c>
      <c r="R9" s="47"/>
      <c r="S9" s="47"/>
      <c r="T9" s="48" t="str">
        <f t="shared" si="5"/>
        <v/>
      </c>
      <c r="U9" s="49">
        <f>IF(biodata!B13&lt;&gt;"",biodata!B13,"")</f>
        <v>1105</v>
      </c>
      <c r="V9" s="14" t="str">
        <f>IF(biodata!D13&lt;&gt;"",biodata!D13,"")</f>
        <v/>
      </c>
      <c r="W9" s="48" t="str">
        <f t="shared" si="6"/>
        <v/>
      </c>
      <c r="X9" s="48" t="str">
        <f t="shared" si="7"/>
        <v/>
      </c>
      <c r="Y9" s="48" t="str">
        <f t="shared" si="8"/>
        <v/>
      </c>
      <c r="Z9" s="48" t="str">
        <f t="shared" si="9"/>
        <v/>
      </c>
      <c r="AA9" s="48" t="str">
        <f t="shared" si="10"/>
        <v/>
      </c>
      <c r="AB9" s="48" t="str">
        <f t="shared" si="11"/>
        <v/>
      </c>
      <c r="AC9" s="49" t="str">
        <f t="shared" si="12"/>
        <v/>
      </c>
      <c r="AD9" s="50" t="str">
        <f t="shared" si="13"/>
        <v/>
      </c>
      <c r="AE9" s="22" t="str">
        <f t="shared" si="14"/>
        <v/>
      </c>
      <c r="AF9" s="19" t="str">
        <f t="shared" si="15"/>
        <v/>
      </c>
      <c r="AH9" s="343"/>
      <c r="AI9" s="344"/>
      <c r="AJ9" s="344"/>
      <c r="AK9" s="344"/>
      <c r="AL9" s="344"/>
      <c r="AM9" s="345"/>
    </row>
    <row r="10" spans="1:39">
      <c r="A10" s="18">
        <f>IF(biodata!B14&lt;&gt;"",biodata!B14,"")</f>
        <v>1106</v>
      </c>
      <c r="B10" s="19" t="str">
        <f>IF(biodata!D14&lt;&gt;"",biodata!D14,"")</f>
        <v/>
      </c>
      <c r="C10" s="47"/>
      <c r="D10" s="47"/>
      <c r="E10" s="46" t="str">
        <f t="shared" si="0"/>
        <v/>
      </c>
      <c r="F10" s="47"/>
      <c r="G10" s="47"/>
      <c r="H10" s="46" t="str">
        <f t="shared" si="1"/>
        <v/>
      </c>
      <c r="I10" s="47"/>
      <c r="J10" s="47"/>
      <c r="K10" s="46" t="str">
        <f t="shared" si="2"/>
        <v/>
      </c>
      <c r="L10" s="47"/>
      <c r="M10" s="47"/>
      <c r="N10" s="46" t="str">
        <f t="shared" si="3"/>
        <v/>
      </c>
      <c r="O10" s="47"/>
      <c r="P10" s="47"/>
      <c r="Q10" s="46" t="str">
        <f t="shared" si="4"/>
        <v/>
      </c>
      <c r="R10" s="47"/>
      <c r="S10" s="47"/>
      <c r="T10" s="48" t="str">
        <f t="shared" si="5"/>
        <v/>
      </c>
      <c r="U10" s="49">
        <f>IF(biodata!B14&lt;&gt;"",biodata!B14,"")</f>
        <v>1106</v>
      </c>
      <c r="V10" s="14" t="str">
        <f>IF(biodata!D14&lt;&gt;"",biodata!D14,"")</f>
        <v/>
      </c>
      <c r="W10" s="48" t="str">
        <f t="shared" si="6"/>
        <v/>
      </c>
      <c r="X10" s="48" t="str">
        <f t="shared" si="7"/>
        <v/>
      </c>
      <c r="Y10" s="48" t="str">
        <f t="shared" si="8"/>
        <v/>
      </c>
      <c r="Z10" s="48" t="str">
        <f t="shared" si="9"/>
        <v/>
      </c>
      <c r="AA10" s="48" t="str">
        <f t="shared" si="10"/>
        <v/>
      </c>
      <c r="AB10" s="48" t="str">
        <f t="shared" si="11"/>
        <v/>
      </c>
      <c r="AC10" s="49" t="str">
        <f t="shared" si="12"/>
        <v/>
      </c>
      <c r="AD10" s="50" t="str">
        <f t="shared" si="13"/>
        <v/>
      </c>
      <c r="AE10" s="22" t="str">
        <f t="shared" si="14"/>
        <v/>
      </c>
      <c r="AF10" s="19" t="str">
        <f t="shared" si="15"/>
        <v/>
      </c>
      <c r="AH10" s="343"/>
      <c r="AI10" s="344"/>
      <c r="AJ10" s="344"/>
      <c r="AK10" s="344"/>
      <c r="AL10" s="344"/>
      <c r="AM10" s="345"/>
    </row>
    <row r="11" spans="1:39">
      <c r="A11" s="18">
        <f>IF(biodata!B15&lt;&gt;"",biodata!B15,"")</f>
        <v>1107</v>
      </c>
      <c r="B11" s="19" t="str">
        <f>IF(biodata!D15&lt;&gt;"",biodata!D15,"")</f>
        <v/>
      </c>
      <c r="C11" s="47"/>
      <c r="D11" s="47"/>
      <c r="E11" s="46" t="str">
        <f t="shared" si="0"/>
        <v/>
      </c>
      <c r="F11" s="47"/>
      <c r="G11" s="47"/>
      <c r="H11" s="46" t="str">
        <f t="shared" si="1"/>
        <v/>
      </c>
      <c r="I11" s="47"/>
      <c r="J11" s="47"/>
      <c r="K11" s="46" t="str">
        <f t="shared" si="2"/>
        <v/>
      </c>
      <c r="L11" s="47"/>
      <c r="M11" s="47"/>
      <c r="N11" s="46" t="str">
        <f t="shared" si="3"/>
        <v/>
      </c>
      <c r="O11" s="47"/>
      <c r="P11" s="47"/>
      <c r="Q11" s="46" t="str">
        <f t="shared" si="4"/>
        <v/>
      </c>
      <c r="R11" s="47"/>
      <c r="S11" s="47"/>
      <c r="T11" s="48" t="str">
        <f t="shared" si="5"/>
        <v/>
      </c>
      <c r="U11" s="49">
        <f>IF(biodata!B15&lt;&gt;"",biodata!B15,"")</f>
        <v>1107</v>
      </c>
      <c r="V11" s="14" t="str">
        <f>IF(biodata!D15&lt;&gt;"",biodata!D15,"")</f>
        <v/>
      </c>
      <c r="W11" s="48" t="str">
        <f t="shared" si="6"/>
        <v/>
      </c>
      <c r="X11" s="48" t="str">
        <f t="shared" si="7"/>
        <v/>
      </c>
      <c r="Y11" s="48" t="str">
        <f t="shared" si="8"/>
        <v/>
      </c>
      <c r="Z11" s="48" t="str">
        <f t="shared" si="9"/>
        <v/>
      </c>
      <c r="AA11" s="48" t="str">
        <f t="shared" si="10"/>
        <v/>
      </c>
      <c r="AB11" s="48" t="str">
        <f t="shared" si="11"/>
        <v/>
      </c>
      <c r="AC11" s="49" t="str">
        <f t="shared" si="12"/>
        <v/>
      </c>
      <c r="AD11" s="50" t="str">
        <f t="shared" si="13"/>
        <v/>
      </c>
      <c r="AE11" s="22" t="str">
        <f t="shared" si="14"/>
        <v/>
      </c>
      <c r="AF11" s="19" t="str">
        <f t="shared" si="15"/>
        <v/>
      </c>
      <c r="AH11" s="343"/>
      <c r="AI11" s="344"/>
      <c r="AJ11" s="344"/>
      <c r="AK11" s="344"/>
      <c r="AL11" s="344"/>
      <c r="AM11" s="345"/>
    </row>
    <row r="12" spans="1:39">
      <c r="A12" s="18">
        <f>IF(biodata!B16&lt;&gt;"",biodata!B16,"")</f>
        <v>1108</v>
      </c>
      <c r="B12" s="19" t="str">
        <f>IF(biodata!D16&lt;&gt;"",biodata!D16,"")</f>
        <v/>
      </c>
      <c r="C12" s="47"/>
      <c r="D12" s="47"/>
      <c r="E12" s="46" t="str">
        <f t="shared" si="0"/>
        <v/>
      </c>
      <c r="F12" s="47"/>
      <c r="G12" s="47"/>
      <c r="H12" s="46" t="str">
        <f t="shared" si="1"/>
        <v/>
      </c>
      <c r="I12" s="47"/>
      <c r="J12" s="47"/>
      <c r="K12" s="46" t="str">
        <f t="shared" si="2"/>
        <v/>
      </c>
      <c r="L12" s="47"/>
      <c r="M12" s="47"/>
      <c r="N12" s="46" t="str">
        <f t="shared" si="3"/>
        <v/>
      </c>
      <c r="O12" s="47"/>
      <c r="P12" s="47"/>
      <c r="Q12" s="46" t="str">
        <f t="shared" si="4"/>
        <v/>
      </c>
      <c r="R12" s="47"/>
      <c r="S12" s="47"/>
      <c r="T12" s="48" t="str">
        <f t="shared" si="5"/>
        <v/>
      </c>
      <c r="U12" s="49">
        <f>IF(biodata!B16&lt;&gt;"",biodata!B16,"")</f>
        <v>1108</v>
      </c>
      <c r="V12" s="14" t="str">
        <f>IF(biodata!D16&lt;&gt;"",biodata!D16,"")</f>
        <v/>
      </c>
      <c r="W12" s="48" t="str">
        <f t="shared" si="6"/>
        <v/>
      </c>
      <c r="X12" s="48" t="str">
        <f t="shared" si="7"/>
        <v/>
      </c>
      <c r="Y12" s="48" t="str">
        <f t="shared" si="8"/>
        <v/>
      </c>
      <c r="Z12" s="48" t="str">
        <f t="shared" si="9"/>
        <v/>
      </c>
      <c r="AA12" s="48" t="str">
        <f t="shared" si="10"/>
        <v/>
      </c>
      <c r="AB12" s="48" t="str">
        <f t="shared" si="11"/>
        <v/>
      </c>
      <c r="AC12" s="49" t="str">
        <f t="shared" si="12"/>
        <v/>
      </c>
      <c r="AD12" s="50" t="str">
        <f t="shared" si="13"/>
        <v/>
      </c>
      <c r="AE12" s="22" t="str">
        <f t="shared" si="14"/>
        <v/>
      </c>
      <c r="AF12" s="19" t="str">
        <f t="shared" si="15"/>
        <v/>
      </c>
      <c r="AH12" s="343"/>
      <c r="AI12" s="344"/>
      <c r="AJ12" s="344"/>
      <c r="AK12" s="344"/>
      <c r="AL12" s="344"/>
      <c r="AM12" s="345"/>
    </row>
    <row r="13" spans="1:39">
      <c r="A13" s="18">
        <f>IF(biodata!B17&lt;&gt;"",biodata!B17,"")</f>
        <v>1109</v>
      </c>
      <c r="B13" s="19" t="str">
        <f>IF(biodata!D17&lt;&gt;"",biodata!D17,"")</f>
        <v/>
      </c>
      <c r="C13" s="47"/>
      <c r="D13" s="47"/>
      <c r="E13" s="46" t="str">
        <f t="shared" si="0"/>
        <v/>
      </c>
      <c r="F13" s="47"/>
      <c r="G13" s="47"/>
      <c r="H13" s="46" t="str">
        <f t="shared" si="1"/>
        <v/>
      </c>
      <c r="I13" s="47"/>
      <c r="J13" s="47"/>
      <c r="K13" s="46" t="str">
        <f t="shared" si="2"/>
        <v/>
      </c>
      <c r="L13" s="47"/>
      <c r="M13" s="47"/>
      <c r="N13" s="46" t="str">
        <f t="shared" si="3"/>
        <v/>
      </c>
      <c r="O13" s="47"/>
      <c r="P13" s="47"/>
      <c r="Q13" s="46" t="str">
        <f t="shared" si="4"/>
        <v/>
      </c>
      <c r="R13" s="47"/>
      <c r="S13" s="47"/>
      <c r="T13" s="48" t="str">
        <f t="shared" si="5"/>
        <v/>
      </c>
      <c r="U13" s="49">
        <f>IF(biodata!B17&lt;&gt;"",biodata!B17,"")</f>
        <v>1109</v>
      </c>
      <c r="V13" s="14" t="str">
        <f>IF(biodata!D17&lt;&gt;"",biodata!D17,"")</f>
        <v/>
      </c>
      <c r="W13" s="48" t="str">
        <f t="shared" si="6"/>
        <v/>
      </c>
      <c r="X13" s="48" t="str">
        <f t="shared" si="7"/>
        <v/>
      </c>
      <c r="Y13" s="48" t="str">
        <f t="shared" si="8"/>
        <v/>
      </c>
      <c r="Z13" s="48" t="str">
        <f t="shared" si="9"/>
        <v/>
      </c>
      <c r="AA13" s="48" t="str">
        <f t="shared" si="10"/>
        <v/>
      </c>
      <c r="AB13" s="48" t="str">
        <f t="shared" si="11"/>
        <v/>
      </c>
      <c r="AC13" s="49" t="str">
        <f t="shared" si="12"/>
        <v/>
      </c>
      <c r="AD13" s="50" t="str">
        <f t="shared" si="13"/>
        <v/>
      </c>
      <c r="AE13" s="22" t="str">
        <f t="shared" si="14"/>
        <v/>
      </c>
      <c r="AF13" s="19" t="str">
        <f t="shared" si="15"/>
        <v/>
      </c>
      <c r="AH13" s="343"/>
      <c r="AI13" s="344"/>
      <c r="AJ13" s="344"/>
      <c r="AK13" s="344"/>
      <c r="AL13" s="344"/>
      <c r="AM13" s="345"/>
    </row>
    <row r="14" spans="1:39">
      <c r="A14" s="18">
        <f>IF(biodata!B18&lt;&gt;"",biodata!B18,"")</f>
        <v>1110</v>
      </c>
      <c r="B14" s="19" t="str">
        <f>IF(biodata!D18&lt;&gt;"",biodata!D18,"")</f>
        <v/>
      </c>
      <c r="C14" s="47"/>
      <c r="D14" s="47"/>
      <c r="E14" s="46" t="str">
        <f t="shared" si="0"/>
        <v/>
      </c>
      <c r="F14" s="47"/>
      <c r="G14" s="47"/>
      <c r="H14" s="46" t="str">
        <f t="shared" si="1"/>
        <v/>
      </c>
      <c r="I14" s="47"/>
      <c r="J14" s="47"/>
      <c r="K14" s="46" t="str">
        <f t="shared" si="2"/>
        <v/>
      </c>
      <c r="L14" s="47"/>
      <c r="M14" s="47"/>
      <c r="N14" s="46" t="str">
        <f t="shared" si="3"/>
        <v/>
      </c>
      <c r="O14" s="47"/>
      <c r="P14" s="47"/>
      <c r="Q14" s="46" t="str">
        <f t="shared" si="4"/>
        <v/>
      </c>
      <c r="R14" s="47"/>
      <c r="S14" s="47"/>
      <c r="T14" s="48" t="str">
        <f t="shared" si="5"/>
        <v/>
      </c>
      <c r="U14" s="49">
        <f>IF(biodata!B18&lt;&gt;"",biodata!B18,"")</f>
        <v>1110</v>
      </c>
      <c r="V14" s="14" t="str">
        <f>IF(biodata!D18&lt;&gt;"",biodata!D18,"")</f>
        <v/>
      </c>
      <c r="W14" s="48" t="str">
        <f t="shared" si="6"/>
        <v/>
      </c>
      <c r="X14" s="48" t="str">
        <f t="shared" si="7"/>
        <v/>
      </c>
      <c r="Y14" s="48" t="str">
        <f t="shared" si="8"/>
        <v/>
      </c>
      <c r="Z14" s="48" t="str">
        <f t="shared" si="9"/>
        <v/>
      </c>
      <c r="AA14" s="48" t="str">
        <f t="shared" si="10"/>
        <v/>
      </c>
      <c r="AB14" s="48" t="str">
        <f t="shared" si="11"/>
        <v/>
      </c>
      <c r="AC14" s="49" t="str">
        <f t="shared" si="12"/>
        <v/>
      </c>
      <c r="AD14" s="50" t="str">
        <f t="shared" si="13"/>
        <v/>
      </c>
      <c r="AE14" s="22" t="str">
        <f t="shared" si="14"/>
        <v/>
      </c>
      <c r="AF14" s="19" t="str">
        <f t="shared" si="15"/>
        <v/>
      </c>
      <c r="AH14" s="343"/>
      <c r="AI14" s="344"/>
      <c r="AJ14" s="344"/>
      <c r="AK14" s="344"/>
      <c r="AL14" s="344"/>
      <c r="AM14" s="345"/>
    </row>
    <row r="15" spans="1:39">
      <c r="A15" s="18">
        <f>IF(biodata!B19&lt;&gt;"",biodata!B19,"")</f>
        <v>1111</v>
      </c>
      <c r="B15" s="19" t="str">
        <f>IF(biodata!D19&lt;&gt;"",biodata!D19,"")</f>
        <v/>
      </c>
      <c r="C15" s="47"/>
      <c r="D15" s="47"/>
      <c r="E15" s="46" t="str">
        <f t="shared" si="0"/>
        <v/>
      </c>
      <c r="F15" s="47"/>
      <c r="G15" s="47"/>
      <c r="H15" s="46" t="str">
        <f t="shared" si="1"/>
        <v/>
      </c>
      <c r="I15" s="47"/>
      <c r="J15" s="47"/>
      <c r="K15" s="46" t="str">
        <f t="shared" si="2"/>
        <v/>
      </c>
      <c r="L15" s="47"/>
      <c r="M15" s="47"/>
      <c r="N15" s="46" t="str">
        <f t="shared" si="3"/>
        <v/>
      </c>
      <c r="O15" s="47"/>
      <c r="P15" s="47"/>
      <c r="Q15" s="46" t="str">
        <f t="shared" si="4"/>
        <v/>
      </c>
      <c r="R15" s="47"/>
      <c r="S15" s="47"/>
      <c r="T15" s="48" t="str">
        <f t="shared" si="5"/>
        <v/>
      </c>
      <c r="U15" s="49">
        <f>IF(biodata!B19&lt;&gt;"",biodata!B19,"")</f>
        <v>1111</v>
      </c>
      <c r="V15" s="14" t="str">
        <f>IF(biodata!D19&lt;&gt;"",biodata!D19,"")</f>
        <v/>
      </c>
      <c r="W15" s="48" t="str">
        <f t="shared" si="6"/>
        <v/>
      </c>
      <c r="X15" s="48" t="str">
        <f t="shared" si="7"/>
        <v/>
      </c>
      <c r="Y15" s="48" t="str">
        <f t="shared" si="8"/>
        <v/>
      </c>
      <c r="Z15" s="48" t="str">
        <f t="shared" si="9"/>
        <v/>
      </c>
      <c r="AA15" s="48" t="str">
        <f t="shared" si="10"/>
        <v/>
      </c>
      <c r="AB15" s="48" t="str">
        <f t="shared" si="11"/>
        <v/>
      </c>
      <c r="AC15" s="49" t="str">
        <f t="shared" si="12"/>
        <v/>
      </c>
      <c r="AD15" s="50" t="str">
        <f t="shared" si="13"/>
        <v/>
      </c>
      <c r="AE15" s="22" t="str">
        <f t="shared" si="14"/>
        <v/>
      </c>
      <c r="AF15" s="19" t="str">
        <f t="shared" si="15"/>
        <v/>
      </c>
      <c r="AH15" s="343"/>
      <c r="AI15" s="344"/>
      <c r="AJ15" s="344"/>
      <c r="AK15" s="344"/>
      <c r="AL15" s="344"/>
      <c r="AM15" s="345"/>
    </row>
    <row r="16" spans="1:39">
      <c r="A16" s="18">
        <f>IF(biodata!B20&lt;&gt;"",biodata!B20,"")</f>
        <v>1112</v>
      </c>
      <c r="B16" s="19" t="str">
        <f>IF(biodata!D20&lt;&gt;"",biodata!D20,"")</f>
        <v/>
      </c>
      <c r="C16" s="47"/>
      <c r="D16" s="47"/>
      <c r="E16" s="46" t="str">
        <f t="shared" si="0"/>
        <v/>
      </c>
      <c r="F16" s="47"/>
      <c r="G16" s="47"/>
      <c r="H16" s="46" t="str">
        <f t="shared" si="1"/>
        <v/>
      </c>
      <c r="I16" s="47"/>
      <c r="J16" s="47"/>
      <c r="K16" s="46" t="str">
        <f t="shared" si="2"/>
        <v/>
      </c>
      <c r="L16" s="47"/>
      <c r="M16" s="47"/>
      <c r="N16" s="46" t="str">
        <f t="shared" si="3"/>
        <v/>
      </c>
      <c r="O16" s="47"/>
      <c r="P16" s="47"/>
      <c r="Q16" s="46" t="str">
        <f t="shared" si="4"/>
        <v/>
      </c>
      <c r="R16" s="47"/>
      <c r="S16" s="47"/>
      <c r="T16" s="48" t="str">
        <f t="shared" si="5"/>
        <v/>
      </c>
      <c r="U16" s="49">
        <f>IF(biodata!B20&lt;&gt;"",biodata!B20,"")</f>
        <v>1112</v>
      </c>
      <c r="V16" s="14" t="str">
        <f>IF(biodata!D20&lt;&gt;"",biodata!D20,"")</f>
        <v/>
      </c>
      <c r="W16" s="48" t="str">
        <f t="shared" si="6"/>
        <v/>
      </c>
      <c r="X16" s="48" t="str">
        <f t="shared" si="7"/>
        <v/>
      </c>
      <c r="Y16" s="48" t="str">
        <f t="shared" si="8"/>
        <v/>
      </c>
      <c r="Z16" s="48" t="str">
        <f t="shared" si="9"/>
        <v/>
      </c>
      <c r="AA16" s="48" t="str">
        <f t="shared" si="10"/>
        <v/>
      </c>
      <c r="AB16" s="48" t="str">
        <f t="shared" si="11"/>
        <v/>
      </c>
      <c r="AC16" s="49" t="str">
        <f t="shared" si="12"/>
        <v/>
      </c>
      <c r="AD16" s="50" t="str">
        <f t="shared" si="13"/>
        <v/>
      </c>
      <c r="AE16" s="22" t="str">
        <f t="shared" si="14"/>
        <v/>
      </c>
      <c r="AF16" s="19" t="str">
        <f t="shared" si="15"/>
        <v/>
      </c>
      <c r="AH16" s="343"/>
      <c r="AI16" s="344"/>
      <c r="AJ16" s="344"/>
      <c r="AK16" s="344"/>
      <c r="AL16" s="344"/>
      <c r="AM16" s="345"/>
    </row>
    <row r="17" spans="1:39">
      <c r="A17" s="18">
        <f>IF(biodata!B21&lt;&gt;"",biodata!B21,"")</f>
        <v>1113</v>
      </c>
      <c r="B17" s="19" t="str">
        <f>IF(biodata!D21&lt;&gt;"",biodata!D21,"")</f>
        <v/>
      </c>
      <c r="C17" s="47"/>
      <c r="D17" s="47"/>
      <c r="E17" s="46" t="str">
        <f t="shared" si="0"/>
        <v/>
      </c>
      <c r="F17" s="47"/>
      <c r="G17" s="47"/>
      <c r="H17" s="46" t="str">
        <f t="shared" si="1"/>
        <v/>
      </c>
      <c r="I17" s="47"/>
      <c r="J17" s="47"/>
      <c r="K17" s="46" t="str">
        <f t="shared" si="2"/>
        <v/>
      </c>
      <c r="L17" s="47"/>
      <c r="M17" s="47"/>
      <c r="N17" s="46" t="str">
        <f t="shared" si="3"/>
        <v/>
      </c>
      <c r="O17" s="47"/>
      <c r="P17" s="47"/>
      <c r="Q17" s="46" t="str">
        <f t="shared" si="4"/>
        <v/>
      </c>
      <c r="R17" s="47"/>
      <c r="S17" s="47"/>
      <c r="T17" s="48" t="str">
        <f t="shared" si="5"/>
        <v/>
      </c>
      <c r="U17" s="49">
        <f>IF(biodata!B21&lt;&gt;"",biodata!B21,"")</f>
        <v>1113</v>
      </c>
      <c r="V17" s="14" t="str">
        <f>IF(biodata!D21&lt;&gt;"",biodata!D21,"")</f>
        <v/>
      </c>
      <c r="W17" s="48" t="str">
        <f t="shared" si="6"/>
        <v/>
      </c>
      <c r="X17" s="48" t="str">
        <f t="shared" si="7"/>
        <v/>
      </c>
      <c r="Y17" s="48" t="str">
        <f t="shared" si="8"/>
        <v/>
      </c>
      <c r="Z17" s="48" t="str">
        <f t="shared" si="9"/>
        <v/>
      </c>
      <c r="AA17" s="48" t="str">
        <f t="shared" si="10"/>
        <v/>
      </c>
      <c r="AB17" s="48" t="str">
        <f t="shared" si="11"/>
        <v/>
      </c>
      <c r="AC17" s="49" t="str">
        <f t="shared" si="12"/>
        <v/>
      </c>
      <c r="AD17" s="50" t="str">
        <f t="shared" si="13"/>
        <v/>
      </c>
      <c r="AE17" s="22" t="str">
        <f t="shared" si="14"/>
        <v/>
      </c>
      <c r="AF17" s="19" t="str">
        <f t="shared" si="15"/>
        <v/>
      </c>
      <c r="AH17" s="343"/>
      <c r="AI17" s="344"/>
      <c r="AJ17" s="344"/>
      <c r="AK17" s="344"/>
      <c r="AL17" s="344"/>
      <c r="AM17" s="345"/>
    </row>
    <row r="18" spans="1:39">
      <c r="A18" s="18">
        <f>IF(biodata!B22&lt;&gt;"",biodata!B22,"")</f>
        <v>1114</v>
      </c>
      <c r="B18" s="19" t="str">
        <f>IF(biodata!D22&lt;&gt;"",biodata!D22,"")</f>
        <v/>
      </c>
      <c r="C18" s="47"/>
      <c r="D18" s="47"/>
      <c r="E18" s="46" t="str">
        <f t="shared" si="0"/>
        <v/>
      </c>
      <c r="F18" s="47"/>
      <c r="G18" s="47"/>
      <c r="H18" s="46" t="str">
        <f t="shared" si="1"/>
        <v/>
      </c>
      <c r="I18" s="47"/>
      <c r="J18" s="47"/>
      <c r="K18" s="46" t="str">
        <f t="shared" si="2"/>
        <v/>
      </c>
      <c r="L18" s="47"/>
      <c r="M18" s="47"/>
      <c r="N18" s="46" t="str">
        <f t="shared" si="3"/>
        <v/>
      </c>
      <c r="O18" s="47"/>
      <c r="P18" s="47"/>
      <c r="Q18" s="46" t="str">
        <f t="shared" si="4"/>
        <v/>
      </c>
      <c r="R18" s="47"/>
      <c r="S18" s="47"/>
      <c r="T18" s="48" t="str">
        <f t="shared" si="5"/>
        <v/>
      </c>
      <c r="U18" s="49">
        <f>IF(biodata!B22&lt;&gt;"",biodata!B22,"")</f>
        <v>1114</v>
      </c>
      <c r="V18" s="14" t="str">
        <f>IF(biodata!D22&lt;&gt;"",biodata!D22,"")</f>
        <v/>
      </c>
      <c r="W18" s="48" t="str">
        <f t="shared" si="6"/>
        <v/>
      </c>
      <c r="X18" s="48" t="str">
        <f t="shared" si="7"/>
        <v/>
      </c>
      <c r="Y18" s="48" t="str">
        <f t="shared" si="8"/>
        <v/>
      </c>
      <c r="Z18" s="48" t="str">
        <f t="shared" si="9"/>
        <v/>
      </c>
      <c r="AA18" s="48" t="str">
        <f t="shared" si="10"/>
        <v/>
      </c>
      <c r="AB18" s="48" t="str">
        <f t="shared" si="11"/>
        <v/>
      </c>
      <c r="AC18" s="49" t="str">
        <f t="shared" si="12"/>
        <v/>
      </c>
      <c r="AD18" s="50" t="str">
        <f t="shared" si="13"/>
        <v/>
      </c>
      <c r="AE18" s="22" t="str">
        <f t="shared" si="14"/>
        <v/>
      </c>
      <c r="AF18" s="19" t="str">
        <f t="shared" si="15"/>
        <v/>
      </c>
      <c r="AH18" s="343"/>
      <c r="AI18" s="344"/>
      <c r="AJ18" s="344"/>
      <c r="AK18" s="344"/>
      <c r="AL18" s="344"/>
      <c r="AM18" s="345"/>
    </row>
    <row r="19" spans="1:39">
      <c r="A19" s="18">
        <f>IF(biodata!B23&lt;&gt;"",biodata!B23,"")</f>
        <v>1115</v>
      </c>
      <c r="B19" s="19" t="str">
        <f>IF(biodata!D23&lt;&gt;"",biodata!D23,"")</f>
        <v/>
      </c>
      <c r="C19" s="47"/>
      <c r="D19" s="47"/>
      <c r="E19" s="46" t="str">
        <f t="shared" si="0"/>
        <v/>
      </c>
      <c r="F19" s="47"/>
      <c r="G19" s="47"/>
      <c r="H19" s="46" t="str">
        <f t="shared" si="1"/>
        <v/>
      </c>
      <c r="I19" s="47"/>
      <c r="J19" s="47"/>
      <c r="K19" s="46" t="str">
        <f t="shared" si="2"/>
        <v/>
      </c>
      <c r="L19" s="47"/>
      <c r="M19" s="47"/>
      <c r="N19" s="46" t="str">
        <f t="shared" si="3"/>
        <v/>
      </c>
      <c r="O19" s="47"/>
      <c r="P19" s="47"/>
      <c r="Q19" s="46" t="str">
        <f t="shared" si="4"/>
        <v/>
      </c>
      <c r="R19" s="47"/>
      <c r="S19" s="47"/>
      <c r="T19" s="48" t="str">
        <f t="shared" si="5"/>
        <v/>
      </c>
      <c r="U19" s="49">
        <f>IF(biodata!B23&lt;&gt;"",biodata!B23,"")</f>
        <v>1115</v>
      </c>
      <c r="V19" s="14" t="str">
        <f>IF(biodata!D23&lt;&gt;"",biodata!D23,"")</f>
        <v/>
      </c>
      <c r="W19" s="48" t="str">
        <f t="shared" si="6"/>
        <v/>
      </c>
      <c r="X19" s="48" t="str">
        <f t="shared" si="7"/>
        <v/>
      </c>
      <c r="Y19" s="48" t="str">
        <f t="shared" si="8"/>
        <v/>
      </c>
      <c r="Z19" s="48" t="str">
        <f t="shared" si="9"/>
        <v/>
      </c>
      <c r="AA19" s="48" t="str">
        <f t="shared" si="10"/>
        <v/>
      </c>
      <c r="AB19" s="48" t="str">
        <f t="shared" si="11"/>
        <v/>
      </c>
      <c r="AC19" s="49" t="str">
        <f t="shared" si="12"/>
        <v/>
      </c>
      <c r="AD19" s="50" t="str">
        <f t="shared" si="13"/>
        <v/>
      </c>
      <c r="AE19" s="22" t="str">
        <f t="shared" si="14"/>
        <v/>
      </c>
      <c r="AF19" s="19" t="str">
        <f t="shared" si="15"/>
        <v/>
      </c>
      <c r="AH19" s="343"/>
      <c r="AI19" s="344"/>
      <c r="AJ19" s="344"/>
      <c r="AK19" s="344"/>
      <c r="AL19" s="344"/>
      <c r="AM19" s="345"/>
    </row>
    <row r="20" spans="1:39">
      <c r="A20" s="18">
        <f>IF(biodata!B24&lt;&gt;"",biodata!B24,"")</f>
        <v>1116</v>
      </c>
      <c r="B20" s="19" t="str">
        <f>IF(biodata!D24&lt;&gt;"",biodata!D24,"")</f>
        <v/>
      </c>
      <c r="C20" s="47"/>
      <c r="D20" s="47"/>
      <c r="E20" s="46" t="str">
        <f t="shared" si="0"/>
        <v/>
      </c>
      <c r="F20" s="47"/>
      <c r="G20" s="47"/>
      <c r="H20" s="46" t="str">
        <f t="shared" si="1"/>
        <v/>
      </c>
      <c r="I20" s="47"/>
      <c r="J20" s="47"/>
      <c r="K20" s="46" t="str">
        <f t="shared" si="2"/>
        <v/>
      </c>
      <c r="L20" s="47"/>
      <c r="M20" s="47"/>
      <c r="N20" s="46" t="str">
        <f t="shared" si="3"/>
        <v/>
      </c>
      <c r="O20" s="47"/>
      <c r="P20" s="47"/>
      <c r="Q20" s="46" t="str">
        <f t="shared" si="4"/>
        <v/>
      </c>
      <c r="R20" s="47"/>
      <c r="S20" s="47"/>
      <c r="T20" s="48" t="str">
        <f t="shared" si="5"/>
        <v/>
      </c>
      <c r="U20" s="49">
        <f>IF(biodata!B24&lt;&gt;"",biodata!B24,"")</f>
        <v>1116</v>
      </c>
      <c r="V20" s="14" t="str">
        <f>IF(biodata!D24&lt;&gt;"",biodata!D24,"")</f>
        <v/>
      </c>
      <c r="W20" s="48" t="str">
        <f t="shared" si="6"/>
        <v/>
      </c>
      <c r="X20" s="48" t="str">
        <f t="shared" si="7"/>
        <v/>
      </c>
      <c r="Y20" s="48" t="str">
        <f t="shared" si="8"/>
        <v/>
      </c>
      <c r="Z20" s="48" t="str">
        <f t="shared" si="9"/>
        <v/>
      </c>
      <c r="AA20" s="48" t="str">
        <f t="shared" si="10"/>
        <v/>
      </c>
      <c r="AB20" s="48" t="str">
        <f t="shared" si="11"/>
        <v/>
      </c>
      <c r="AC20" s="49" t="str">
        <f t="shared" si="12"/>
        <v/>
      </c>
      <c r="AD20" s="50" t="str">
        <f t="shared" si="13"/>
        <v/>
      </c>
      <c r="AE20" s="22" t="str">
        <f t="shared" si="14"/>
        <v/>
      </c>
      <c r="AF20" s="19" t="str">
        <f t="shared" si="15"/>
        <v/>
      </c>
      <c r="AH20" s="343"/>
      <c r="AI20" s="344"/>
      <c r="AJ20" s="344"/>
      <c r="AK20" s="344"/>
      <c r="AL20" s="344"/>
      <c r="AM20" s="345"/>
    </row>
    <row r="21" spans="1:39">
      <c r="A21" s="18">
        <f>IF(biodata!B25&lt;&gt;"",biodata!B25,"")</f>
        <v>1117</v>
      </c>
      <c r="B21" s="19" t="str">
        <f>IF(biodata!D25&lt;&gt;"",biodata!D25,"")</f>
        <v/>
      </c>
      <c r="C21" s="47"/>
      <c r="D21" s="47"/>
      <c r="E21" s="46" t="str">
        <f t="shared" si="0"/>
        <v/>
      </c>
      <c r="F21" s="47"/>
      <c r="G21" s="47"/>
      <c r="H21" s="46" t="str">
        <f t="shared" si="1"/>
        <v/>
      </c>
      <c r="I21" s="47"/>
      <c r="J21" s="47"/>
      <c r="K21" s="46" t="str">
        <f t="shared" si="2"/>
        <v/>
      </c>
      <c r="L21" s="47"/>
      <c r="M21" s="47"/>
      <c r="N21" s="46" t="str">
        <f t="shared" si="3"/>
        <v/>
      </c>
      <c r="O21" s="47"/>
      <c r="P21" s="47"/>
      <c r="Q21" s="46" t="str">
        <f t="shared" si="4"/>
        <v/>
      </c>
      <c r="R21" s="47"/>
      <c r="S21" s="47"/>
      <c r="T21" s="48" t="str">
        <f t="shared" si="5"/>
        <v/>
      </c>
      <c r="U21" s="49">
        <f>IF(biodata!B25&lt;&gt;"",biodata!B25,"")</f>
        <v>1117</v>
      </c>
      <c r="V21" s="14" t="str">
        <f>IF(biodata!D25&lt;&gt;"",biodata!D25,"")</f>
        <v/>
      </c>
      <c r="W21" s="48" t="str">
        <f t="shared" si="6"/>
        <v/>
      </c>
      <c r="X21" s="48" t="str">
        <f t="shared" si="7"/>
        <v/>
      </c>
      <c r="Y21" s="48" t="str">
        <f t="shared" si="8"/>
        <v/>
      </c>
      <c r="Z21" s="48" t="str">
        <f t="shared" si="9"/>
        <v/>
      </c>
      <c r="AA21" s="48" t="str">
        <f t="shared" si="10"/>
        <v/>
      </c>
      <c r="AB21" s="48" t="str">
        <f t="shared" si="11"/>
        <v/>
      </c>
      <c r="AC21" s="49" t="str">
        <f t="shared" si="12"/>
        <v/>
      </c>
      <c r="AD21" s="50" t="str">
        <f t="shared" si="13"/>
        <v/>
      </c>
      <c r="AE21" s="22" t="str">
        <f t="shared" si="14"/>
        <v/>
      </c>
      <c r="AF21" s="19" t="str">
        <f t="shared" si="15"/>
        <v/>
      </c>
      <c r="AH21" s="343"/>
      <c r="AI21" s="344"/>
      <c r="AJ21" s="344"/>
      <c r="AK21" s="344"/>
      <c r="AL21" s="344"/>
      <c r="AM21" s="345"/>
    </row>
    <row r="22" spans="1:39">
      <c r="A22" s="18">
        <f>IF(biodata!B26&lt;&gt;"",biodata!B26,"")</f>
        <v>1118</v>
      </c>
      <c r="B22" s="19" t="str">
        <f>IF(biodata!D26&lt;&gt;"",biodata!D26,"")</f>
        <v/>
      </c>
      <c r="C22" s="47"/>
      <c r="D22" s="47"/>
      <c r="E22" s="46" t="str">
        <f t="shared" si="0"/>
        <v/>
      </c>
      <c r="F22" s="47"/>
      <c r="G22" s="47"/>
      <c r="H22" s="46" t="str">
        <f t="shared" si="1"/>
        <v/>
      </c>
      <c r="I22" s="47"/>
      <c r="J22" s="47"/>
      <c r="K22" s="46" t="str">
        <f t="shared" si="2"/>
        <v/>
      </c>
      <c r="L22" s="47"/>
      <c r="M22" s="47"/>
      <c r="N22" s="46" t="str">
        <f t="shared" si="3"/>
        <v/>
      </c>
      <c r="O22" s="47"/>
      <c r="P22" s="47"/>
      <c r="Q22" s="46" t="str">
        <f t="shared" si="4"/>
        <v/>
      </c>
      <c r="R22" s="47"/>
      <c r="S22" s="47"/>
      <c r="T22" s="48" t="str">
        <f t="shared" si="5"/>
        <v/>
      </c>
      <c r="U22" s="49">
        <f>IF(biodata!B26&lt;&gt;"",biodata!B26,"")</f>
        <v>1118</v>
      </c>
      <c r="V22" s="14" t="str">
        <f>IF(biodata!D26&lt;&gt;"",biodata!D26,"")</f>
        <v/>
      </c>
      <c r="W22" s="48" t="str">
        <f t="shared" si="6"/>
        <v/>
      </c>
      <c r="X22" s="48" t="str">
        <f t="shared" si="7"/>
        <v/>
      </c>
      <c r="Y22" s="48" t="str">
        <f t="shared" si="8"/>
        <v/>
      </c>
      <c r="Z22" s="48" t="str">
        <f t="shared" si="9"/>
        <v/>
      </c>
      <c r="AA22" s="48" t="str">
        <f t="shared" si="10"/>
        <v/>
      </c>
      <c r="AB22" s="48" t="str">
        <f t="shared" si="11"/>
        <v/>
      </c>
      <c r="AC22" s="49" t="str">
        <f t="shared" si="12"/>
        <v/>
      </c>
      <c r="AD22" s="50" t="str">
        <f t="shared" si="13"/>
        <v/>
      </c>
      <c r="AE22" s="22" t="str">
        <f t="shared" si="14"/>
        <v/>
      </c>
      <c r="AF22" s="19" t="str">
        <f t="shared" si="15"/>
        <v/>
      </c>
      <c r="AH22" s="343"/>
      <c r="AI22" s="344"/>
      <c r="AJ22" s="344"/>
      <c r="AK22" s="344"/>
      <c r="AL22" s="344"/>
      <c r="AM22" s="345"/>
    </row>
    <row r="23" spans="1:39">
      <c r="A23" s="18">
        <f>IF(biodata!B27&lt;&gt;"",biodata!B27,"")</f>
        <v>1119</v>
      </c>
      <c r="B23" s="19" t="str">
        <f>IF(biodata!D27&lt;&gt;"",biodata!D27,"")</f>
        <v/>
      </c>
      <c r="C23" s="47"/>
      <c r="D23" s="47"/>
      <c r="E23" s="46" t="str">
        <f t="shared" si="0"/>
        <v/>
      </c>
      <c r="F23" s="47"/>
      <c r="G23" s="47"/>
      <c r="H23" s="46" t="str">
        <f t="shared" si="1"/>
        <v/>
      </c>
      <c r="I23" s="47"/>
      <c r="J23" s="47"/>
      <c r="K23" s="46" t="str">
        <f t="shared" si="2"/>
        <v/>
      </c>
      <c r="L23" s="47"/>
      <c r="M23" s="47"/>
      <c r="N23" s="46" t="str">
        <f t="shared" si="3"/>
        <v/>
      </c>
      <c r="O23" s="47"/>
      <c r="P23" s="47"/>
      <c r="Q23" s="46" t="str">
        <f t="shared" si="4"/>
        <v/>
      </c>
      <c r="R23" s="47"/>
      <c r="S23" s="47"/>
      <c r="T23" s="48" t="str">
        <f t="shared" si="5"/>
        <v/>
      </c>
      <c r="U23" s="49">
        <f>IF(biodata!B27&lt;&gt;"",biodata!B27,"")</f>
        <v>1119</v>
      </c>
      <c r="V23" s="14" t="str">
        <f>IF(biodata!D27&lt;&gt;"",biodata!D27,"")</f>
        <v/>
      </c>
      <c r="W23" s="48" t="str">
        <f t="shared" si="6"/>
        <v/>
      </c>
      <c r="X23" s="48" t="str">
        <f t="shared" si="7"/>
        <v/>
      </c>
      <c r="Y23" s="48" t="str">
        <f t="shared" si="8"/>
        <v/>
      </c>
      <c r="Z23" s="48" t="str">
        <f t="shared" si="9"/>
        <v/>
      </c>
      <c r="AA23" s="48" t="str">
        <f t="shared" si="10"/>
        <v/>
      </c>
      <c r="AB23" s="48" t="str">
        <f t="shared" si="11"/>
        <v/>
      </c>
      <c r="AC23" s="49" t="str">
        <f t="shared" si="12"/>
        <v/>
      </c>
      <c r="AD23" s="50" t="str">
        <f t="shared" si="13"/>
        <v/>
      </c>
      <c r="AE23" s="22" t="str">
        <f t="shared" si="14"/>
        <v/>
      </c>
      <c r="AF23" s="19" t="str">
        <f t="shared" si="15"/>
        <v/>
      </c>
      <c r="AH23" s="343"/>
      <c r="AI23" s="344"/>
      <c r="AJ23" s="344"/>
      <c r="AK23" s="344"/>
      <c r="AL23" s="344"/>
      <c r="AM23" s="345"/>
    </row>
    <row r="24" spans="1:39">
      <c r="A24" s="18">
        <f>IF(biodata!B28&lt;&gt;"",biodata!B28,"")</f>
        <v>1120</v>
      </c>
      <c r="B24" s="19" t="str">
        <f>IF(biodata!D28&lt;&gt;"",biodata!D28,"")</f>
        <v/>
      </c>
      <c r="C24" s="47"/>
      <c r="D24" s="47"/>
      <c r="E24" s="46" t="str">
        <f t="shared" si="0"/>
        <v/>
      </c>
      <c r="F24" s="47"/>
      <c r="G24" s="47"/>
      <c r="H24" s="46" t="str">
        <f t="shared" si="1"/>
        <v/>
      </c>
      <c r="I24" s="47"/>
      <c r="J24" s="47"/>
      <c r="K24" s="46" t="str">
        <f t="shared" si="2"/>
        <v/>
      </c>
      <c r="L24" s="47"/>
      <c r="M24" s="47"/>
      <c r="N24" s="46" t="str">
        <f t="shared" si="3"/>
        <v/>
      </c>
      <c r="O24" s="47"/>
      <c r="P24" s="47"/>
      <c r="Q24" s="46" t="str">
        <f t="shared" si="4"/>
        <v/>
      </c>
      <c r="R24" s="47"/>
      <c r="S24" s="47"/>
      <c r="T24" s="48" t="str">
        <f t="shared" si="5"/>
        <v/>
      </c>
      <c r="U24" s="49">
        <f>IF(biodata!B28&lt;&gt;"",biodata!B28,"")</f>
        <v>1120</v>
      </c>
      <c r="V24" s="14" t="str">
        <f>IF(biodata!D28&lt;&gt;"",biodata!D28,"")</f>
        <v/>
      </c>
      <c r="W24" s="48" t="str">
        <f t="shared" si="6"/>
        <v/>
      </c>
      <c r="X24" s="48" t="str">
        <f t="shared" si="7"/>
        <v/>
      </c>
      <c r="Y24" s="48" t="str">
        <f t="shared" si="8"/>
        <v/>
      </c>
      <c r="Z24" s="48" t="str">
        <f t="shared" si="9"/>
        <v/>
      </c>
      <c r="AA24" s="48" t="str">
        <f t="shared" si="10"/>
        <v/>
      </c>
      <c r="AB24" s="48" t="str">
        <f t="shared" si="11"/>
        <v/>
      </c>
      <c r="AC24" s="49" t="str">
        <f t="shared" si="12"/>
        <v/>
      </c>
      <c r="AD24" s="50" t="str">
        <f t="shared" si="13"/>
        <v/>
      </c>
      <c r="AE24" s="22" t="str">
        <f t="shared" si="14"/>
        <v/>
      </c>
      <c r="AF24" s="19" t="str">
        <f t="shared" si="15"/>
        <v/>
      </c>
      <c r="AH24" s="343"/>
      <c r="AI24" s="344"/>
      <c r="AJ24" s="344"/>
      <c r="AK24" s="344"/>
      <c r="AL24" s="344"/>
      <c r="AM24" s="345"/>
    </row>
    <row r="25" spans="1:39">
      <c r="A25" s="18">
        <f>IF(biodata!B29&lt;&gt;"",biodata!B29,"")</f>
        <v>1121</v>
      </c>
      <c r="B25" s="19" t="str">
        <f>IF(biodata!D29&lt;&gt;"",biodata!D29,"")</f>
        <v/>
      </c>
      <c r="C25" s="47"/>
      <c r="D25" s="47"/>
      <c r="E25" s="46" t="str">
        <f t="shared" si="0"/>
        <v/>
      </c>
      <c r="F25" s="47"/>
      <c r="G25" s="47"/>
      <c r="H25" s="46" t="str">
        <f t="shared" si="1"/>
        <v/>
      </c>
      <c r="I25" s="47"/>
      <c r="J25" s="47"/>
      <c r="K25" s="46" t="str">
        <f t="shared" si="2"/>
        <v/>
      </c>
      <c r="L25" s="47"/>
      <c r="M25" s="47"/>
      <c r="N25" s="46" t="str">
        <f t="shared" si="3"/>
        <v/>
      </c>
      <c r="O25" s="47"/>
      <c r="P25" s="47"/>
      <c r="Q25" s="46" t="str">
        <f t="shared" si="4"/>
        <v/>
      </c>
      <c r="R25" s="47"/>
      <c r="S25" s="47"/>
      <c r="T25" s="48" t="str">
        <f t="shared" si="5"/>
        <v/>
      </c>
      <c r="U25" s="49">
        <f>IF(biodata!B29&lt;&gt;"",biodata!B29,"")</f>
        <v>1121</v>
      </c>
      <c r="V25" s="14" t="str">
        <f>IF(biodata!D29&lt;&gt;"",biodata!D29,"")</f>
        <v/>
      </c>
      <c r="W25" s="48" t="str">
        <f t="shared" si="6"/>
        <v/>
      </c>
      <c r="X25" s="48" t="str">
        <f t="shared" si="7"/>
        <v/>
      </c>
      <c r="Y25" s="48" t="str">
        <f t="shared" si="8"/>
        <v/>
      </c>
      <c r="Z25" s="48" t="str">
        <f t="shared" si="9"/>
        <v/>
      </c>
      <c r="AA25" s="48" t="str">
        <f t="shared" si="10"/>
        <v/>
      </c>
      <c r="AB25" s="48" t="str">
        <f t="shared" si="11"/>
        <v/>
      </c>
      <c r="AC25" s="49" t="str">
        <f t="shared" si="12"/>
        <v/>
      </c>
      <c r="AD25" s="50" t="str">
        <f t="shared" si="13"/>
        <v/>
      </c>
      <c r="AE25" s="22" t="str">
        <f t="shared" si="14"/>
        <v/>
      </c>
      <c r="AF25" s="19" t="str">
        <f t="shared" si="15"/>
        <v/>
      </c>
      <c r="AH25" s="343"/>
      <c r="AI25" s="344"/>
      <c r="AJ25" s="344"/>
      <c r="AK25" s="344"/>
      <c r="AL25" s="344"/>
      <c r="AM25" s="345"/>
    </row>
    <row r="26" spans="1:39" ht="16.5" thickBot="1">
      <c r="A26" s="18">
        <f>IF(biodata!B30&lt;&gt;"",biodata!B30,"")</f>
        <v>1122</v>
      </c>
      <c r="B26" s="19" t="str">
        <f>IF(biodata!D30&lt;&gt;"",biodata!D30,"")</f>
        <v/>
      </c>
      <c r="C26" s="47"/>
      <c r="D26" s="47"/>
      <c r="E26" s="46" t="str">
        <f t="shared" si="0"/>
        <v/>
      </c>
      <c r="F26" s="47"/>
      <c r="G26" s="47"/>
      <c r="H26" s="46" t="str">
        <f t="shared" si="1"/>
        <v/>
      </c>
      <c r="I26" s="47"/>
      <c r="J26" s="47"/>
      <c r="K26" s="46" t="str">
        <f t="shared" si="2"/>
        <v/>
      </c>
      <c r="L26" s="47"/>
      <c r="M26" s="47"/>
      <c r="N26" s="46" t="str">
        <f t="shared" si="3"/>
        <v/>
      </c>
      <c r="O26" s="47"/>
      <c r="P26" s="47"/>
      <c r="Q26" s="46" t="str">
        <f t="shared" si="4"/>
        <v/>
      </c>
      <c r="R26" s="47"/>
      <c r="S26" s="47"/>
      <c r="T26" s="48" t="str">
        <f t="shared" si="5"/>
        <v/>
      </c>
      <c r="U26" s="49">
        <f>IF(biodata!B30&lt;&gt;"",biodata!B30,"")</f>
        <v>1122</v>
      </c>
      <c r="V26" s="14" t="str">
        <f>IF(biodata!D30&lt;&gt;"",biodata!D30,"")</f>
        <v/>
      </c>
      <c r="W26" s="48" t="str">
        <f t="shared" si="6"/>
        <v/>
      </c>
      <c r="X26" s="48" t="str">
        <f t="shared" si="7"/>
        <v/>
      </c>
      <c r="Y26" s="48" t="str">
        <f t="shared" si="8"/>
        <v/>
      </c>
      <c r="Z26" s="48" t="str">
        <f t="shared" si="9"/>
        <v/>
      </c>
      <c r="AA26" s="48" t="str">
        <f t="shared" si="10"/>
        <v/>
      </c>
      <c r="AB26" s="48" t="str">
        <f t="shared" si="11"/>
        <v/>
      </c>
      <c r="AC26" s="49" t="str">
        <f t="shared" si="12"/>
        <v/>
      </c>
      <c r="AD26" s="50" t="str">
        <f t="shared" si="13"/>
        <v/>
      </c>
      <c r="AE26" s="22" t="str">
        <f t="shared" si="14"/>
        <v/>
      </c>
      <c r="AF26" s="19" t="str">
        <f t="shared" si="15"/>
        <v/>
      </c>
      <c r="AH26" s="346"/>
      <c r="AI26" s="347"/>
      <c r="AJ26" s="347"/>
      <c r="AK26" s="347"/>
      <c r="AL26" s="347"/>
      <c r="AM26" s="348"/>
    </row>
    <row r="27" spans="1:39">
      <c r="A27" s="18">
        <f>IF(biodata!B31&lt;&gt;"",biodata!B31,"")</f>
        <v>1123</v>
      </c>
      <c r="B27" s="19" t="str">
        <f>IF(biodata!D31&lt;&gt;"",biodata!D31,"")</f>
        <v/>
      </c>
      <c r="C27" s="47"/>
      <c r="D27" s="47"/>
      <c r="E27" s="46" t="str">
        <f t="shared" si="0"/>
        <v/>
      </c>
      <c r="F27" s="47"/>
      <c r="G27" s="47"/>
      <c r="H27" s="46" t="str">
        <f t="shared" si="1"/>
        <v/>
      </c>
      <c r="I27" s="47"/>
      <c r="J27" s="47"/>
      <c r="K27" s="46" t="str">
        <f t="shared" si="2"/>
        <v/>
      </c>
      <c r="L27" s="47"/>
      <c r="M27" s="47"/>
      <c r="N27" s="46" t="str">
        <f t="shared" si="3"/>
        <v/>
      </c>
      <c r="O27" s="47"/>
      <c r="P27" s="47"/>
      <c r="Q27" s="46" t="str">
        <f t="shared" si="4"/>
        <v/>
      </c>
      <c r="R27" s="47"/>
      <c r="S27" s="47"/>
      <c r="T27" s="48" t="str">
        <f t="shared" si="5"/>
        <v/>
      </c>
      <c r="U27" s="49">
        <f>IF(biodata!B31&lt;&gt;"",biodata!B31,"")</f>
        <v>1123</v>
      </c>
      <c r="V27" s="14" t="str">
        <f>IF(biodata!D31&lt;&gt;"",biodata!D31,"")</f>
        <v/>
      </c>
      <c r="W27" s="48" t="str">
        <f t="shared" si="6"/>
        <v/>
      </c>
      <c r="X27" s="48" t="str">
        <f t="shared" si="7"/>
        <v/>
      </c>
      <c r="Y27" s="48" t="str">
        <f t="shared" si="8"/>
        <v/>
      </c>
      <c r="Z27" s="48" t="str">
        <f t="shared" si="9"/>
        <v/>
      </c>
      <c r="AA27" s="48" t="str">
        <f t="shared" si="10"/>
        <v/>
      </c>
      <c r="AB27" s="48" t="str">
        <f t="shared" si="11"/>
        <v/>
      </c>
      <c r="AC27" s="49" t="str">
        <f t="shared" si="12"/>
        <v/>
      </c>
      <c r="AD27" s="50" t="str">
        <f t="shared" si="13"/>
        <v/>
      </c>
      <c r="AE27" s="22" t="str">
        <f t="shared" si="14"/>
        <v/>
      </c>
      <c r="AF27" s="19" t="str">
        <f t="shared" si="15"/>
        <v/>
      </c>
    </row>
    <row r="28" spans="1:39">
      <c r="A28" s="18">
        <f>IF(biodata!B32&lt;&gt;"",biodata!B32,"")</f>
        <v>1124</v>
      </c>
      <c r="B28" s="19" t="str">
        <f>IF(biodata!D32&lt;&gt;"",biodata!D32,"")</f>
        <v/>
      </c>
      <c r="C28" s="47"/>
      <c r="D28" s="47"/>
      <c r="E28" s="46" t="str">
        <f t="shared" si="0"/>
        <v/>
      </c>
      <c r="F28" s="47"/>
      <c r="G28" s="47"/>
      <c r="H28" s="46" t="str">
        <f t="shared" si="1"/>
        <v/>
      </c>
      <c r="I28" s="47"/>
      <c r="J28" s="47"/>
      <c r="K28" s="46" t="str">
        <f t="shared" si="2"/>
        <v/>
      </c>
      <c r="L28" s="47"/>
      <c r="M28" s="47"/>
      <c r="N28" s="46" t="str">
        <f t="shared" si="3"/>
        <v/>
      </c>
      <c r="O28" s="47"/>
      <c r="P28" s="47"/>
      <c r="Q28" s="46" t="str">
        <f t="shared" si="4"/>
        <v/>
      </c>
      <c r="R28" s="47"/>
      <c r="S28" s="47"/>
      <c r="T28" s="48" t="str">
        <f t="shared" si="5"/>
        <v/>
      </c>
      <c r="U28" s="49">
        <f>IF(biodata!B32&lt;&gt;"",biodata!B32,"")</f>
        <v>1124</v>
      </c>
      <c r="V28" s="14" t="str">
        <f>IF(biodata!D32&lt;&gt;"",biodata!D32,"")</f>
        <v/>
      </c>
      <c r="W28" s="48" t="str">
        <f t="shared" si="6"/>
        <v/>
      </c>
      <c r="X28" s="48" t="str">
        <f t="shared" si="7"/>
        <v/>
      </c>
      <c r="Y28" s="48" t="str">
        <f t="shared" si="8"/>
        <v/>
      </c>
      <c r="Z28" s="48" t="str">
        <f t="shared" si="9"/>
        <v/>
      </c>
      <c r="AA28" s="48" t="str">
        <f t="shared" si="10"/>
        <v/>
      </c>
      <c r="AB28" s="48" t="str">
        <f t="shared" si="11"/>
        <v/>
      </c>
      <c r="AC28" s="49" t="str">
        <f t="shared" si="12"/>
        <v/>
      </c>
      <c r="AD28" s="50" t="str">
        <f t="shared" si="13"/>
        <v/>
      </c>
      <c r="AE28" s="22" t="str">
        <f t="shared" si="14"/>
        <v/>
      </c>
      <c r="AF28" s="19" t="str">
        <f t="shared" si="15"/>
        <v/>
      </c>
    </row>
    <row r="29" spans="1:39">
      <c r="A29" s="18">
        <f>IF(biodata!B33&lt;&gt;"",biodata!B33,"")</f>
        <v>1125</v>
      </c>
      <c r="B29" s="19" t="str">
        <f>IF(biodata!D33&lt;&gt;"",biodata!D33,"")</f>
        <v/>
      </c>
      <c r="C29" s="47"/>
      <c r="D29" s="47"/>
      <c r="E29" s="46" t="str">
        <f t="shared" si="0"/>
        <v/>
      </c>
      <c r="F29" s="47"/>
      <c r="G29" s="47"/>
      <c r="H29" s="46" t="str">
        <f t="shared" si="1"/>
        <v/>
      </c>
      <c r="I29" s="47"/>
      <c r="J29" s="47"/>
      <c r="K29" s="46" t="str">
        <f t="shared" si="2"/>
        <v/>
      </c>
      <c r="L29" s="47"/>
      <c r="M29" s="47"/>
      <c r="N29" s="46" t="str">
        <f t="shared" si="3"/>
        <v/>
      </c>
      <c r="O29" s="47"/>
      <c r="P29" s="47"/>
      <c r="Q29" s="46" t="str">
        <f t="shared" si="4"/>
        <v/>
      </c>
      <c r="R29" s="47"/>
      <c r="S29" s="47"/>
      <c r="T29" s="48" t="str">
        <f t="shared" si="5"/>
        <v/>
      </c>
      <c r="U29" s="49">
        <f>IF(biodata!B33&lt;&gt;"",biodata!B33,"")</f>
        <v>1125</v>
      </c>
      <c r="V29" s="14" t="str">
        <f>IF(biodata!D33&lt;&gt;"",biodata!D33,"")</f>
        <v/>
      </c>
      <c r="W29" s="48" t="str">
        <f t="shared" si="6"/>
        <v/>
      </c>
      <c r="X29" s="48" t="str">
        <f t="shared" si="7"/>
        <v/>
      </c>
      <c r="Y29" s="48" t="str">
        <f t="shared" si="8"/>
        <v/>
      </c>
      <c r="Z29" s="48" t="str">
        <f t="shared" si="9"/>
        <v/>
      </c>
      <c r="AA29" s="48" t="str">
        <f t="shared" si="10"/>
        <v/>
      </c>
      <c r="AB29" s="48" t="str">
        <f t="shared" si="11"/>
        <v/>
      </c>
      <c r="AC29" s="49" t="str">
        <f t="shared" si="12"/>
        <v/>
      </c>
      <c r="AD29" s="50" t="str">
        <f t="shared" si="13"/>
        <v/>
      </c>
      <c r="AE29" s="22" t="str">
        <f t="shared" si="14"/>
        <v/>
      </c>
      <c r="AF29" s="19" t="str">
        <f t="shared" si="15"/>
        <v/>
      </c>
    </row>
    <row r="30" spans="1:39">
      <c r="A30" s="18">
        <f>IF(biodata!B34&lt;&gt;"",biodata!B34,"")</f>
        <v>1126</v>
      </c>
      <c r="B30" s="19" t="str">
        <f>IF(biodata!D34&lt;&gt;"",biodata!D34,"")</f>
        <v/>
      </c>
      <c r="C30" s="47"/>
      <c r="D30" s="47"/>
      <c r="E30" s="46" t="str">
        <f t="shared" si="0"/>
        <v/>
      </c>
      <c r="F30" s="47"/>
      <c r="G30" s="47"/>
      <c r="H30" s="46" t="str">
        <f t="shared" si="1"/>
        <v/>
      </c>
      <c r="I30" s="47"/>
      <c r="J30" s="47"/>
      <c r="K30" s="46" t="str">
        <f t="shared" si="2"/>
        <v/>
      </c>
      <c r="L30" s="47"/>
      <c r="M30" s="47"/>
      <c r="N30" s="46" t="str">
        <f t="shared" si="3"/>
        <v/>
      </c>
      <c r="O30" s="47"/>
      <c r="P30" s="47"/>
      <c r="Q30" s="46" t="str">
        <f t="shared" si="4"/>
        <v/>
      </c>
      <c r="R30" s="47"/>
      <c r="S30" s="47"/>
      <c r="T30" s="48" t="str">
        <f t="shared" si="5"/>
        <v/>
      </c>
      <c r="U30" s="49">
        <f>IF(biodata!B34&lt;&gt;"",biodata!B34,"")</f>
        <v>1126</v>
      </c>
      <c r="V30" s="14" t="str">
        <f>IF(biodata!D34&lt;&gt;"",biodata!D34,"")</f>
        <v/>
      </c>
      <c r="W30" s="48" t="str">
        <f t="shared" si="6"/>
        <v/>
      </c>
      <c r="X30" s="48" t="str">
        <f t="shared" si="7"/>
        <v/>
      </c>
      <c r="Y30" s="48" t="str">
        <f t="shared" si="8"/>
        <v/>
      </c>
      <c r="Z30" s="48" t="str">
        <f t="shared" si="9"/>
        <v/>
      </c>
      <c r="AA30" s="48" t="str">
        <f t="shared" si="10"/>
        <v/>
      </c>
      <c r="AB30" s="48" t="str">
        <f t="shared" si="11"/>
        <v/>
      </c>
      <c r="AC30" s="49" t="str">
        <f t="shared" si="12"/>
        <v/>
      </c>
      <c r="AD30" s="50" t="str">
        <f t="shared" si="13"/>
        <v/>
      </c>
      <c r="AE30" s="22" t="str">
        <f t="shared" si="14"/>
        <v/>
      </c>
      <c r="AF30" s="19" t="str">
        <f t="shared" si="15"/>
        <v/>
      </c>
    </row>
    <row r="31" spans="1:39">
      <c r="A31" s="18">
        <f>IF(biodata!B35&lt;&gt;"",biodata!B35,"")</f>
        <v>1127</v>
      </c>
      <c r="B31" s="19" t="str">
        <f>IF(biodata!D35&lt;&gt;"",biodata!D35,"")</f>
        <v/>
      </c>
      <c r="C31" s="47"/>
      <c r="D31" s="47"/>
      <c r="E31" s="46" t="str">
        <f t="shared" si="0"/>
        <v/>
      </c>
      <c r="F31" s="47"/>
      <c r="G31" s="47"/>
      <c r="H31" s="46" t="str">
        <f t="shared" si="1"/>
        <v/>
      </c>
      <c r="I31" s="47"/>
      <c r="J31" s="47"/>
      <c r="K31" s="46" t="str">
        <f t="shared" si="2"/>
        <v/>
      </c>
      <c r="L31" s="47"/>
      <c r="M31" s="47"/>
      <c r="N31" s="46" t="str">
        <f t="shared" si="3"/>
        <v/>
      </c>
      <c r="O31" s="47"/>
      <c r="P31" s="47"/>
      <c r="Q31" s="46" t="str">
        <f t="shared" si="4"/>
        <v/>
      </c>
      <c r="R31" s="47"/>
      <c r="S31" s="47"/>
      <c r="T31" s="48" t="str">
        <f t="shared" si="5"/>
        <v/>
      </c>
      <c r="U31" s="49">
        <f>IF(biodata!B35&lt;&gt;"",biodata!B35,"")</f>
        <v>1127</v>
      </c>
      <c r="V31" s="14" t="str">
        <f>IF(biodata!D35&lt;&gt;"",biodata!D35,"")</f>
        <v/>
      </c>
      <c r="W31" s="48" t="str">
        <f t="shared" si="6"/>
        <v/>
      </c>
      <c r="X31" s="48" t="str">
        <f t="shared" si="7"/>
        <v/>
      </c>
      <c r="Y31" s="48" t="str">
        <f t="shared" si="8"/>
        <v/>
      </c>
      <c r="Z31" s="48" t="str">
        <f t="shared" si="9"/>
        <v/>
      </c>
      <c r="AA31" s="48" t="str">
        <f t="shared" si="10"/>
        <v/>
      </c>
      <c r="AB31" s="48" t="str">
        <f t="shared" si="11"/>
        <v/>
      </c>
      <c r="AC31" s="49" t="str">
        <f t="shared" si="12"/>
        <v/>
      </c>
      <c r="AD31" s="50" t="str">
        <f t="shared" si="13"/>
        <v/>
      </c>
      <c r="AE31" s="22" t="str">
        <f t="shared" si="14"/>
        <v/>
      </c>
      <c r="AF31" s="19" t="str">
        <f t="shared" si="15"/>
        <v/>
      </c>
    </row>
    <row r="32" spans="1:39">
      <c r="A32" s="18">
        <f>IF(biodata!B36&lt;&gt;"",biodata!B36,"")</f>
        <v>1128</v>
      </c>
      <c r="B32" s="19" t="str">
        <f>IF(biodata!D36&lt;&gt;"",biodata!D36,"")</f>
        <v/>
      </c>
      <c r="C32" s="47"/>
      <c r="D32" s="47"/>
      <c r="E32" s="46" t="str">
        <f t="shared" si="0"/>
        <v/>
      </c>
      <c r="F32" s="47"/>
      <c r="G32" s="47"/>
      <c r="H32" s="46" t="str">
        <f t="shared" si="1"/>
        <v/>
      </c>
      <c r="I32" s="47"/>
      <c r="J32" s="47"/>
      <c r="K32" s="46" t="str">
        <f t="shared" si="2"/>
        <v/>
      </c>
      <c r="L32" s="47"/>
      <c r="M32" s="47"/>
      <c r="N32" s="46" t="str">
        <f t="shared" si="3"/>
        <v/>
      </c>
      <c r="O32" s="47"/>
      <c r="P32" s="47"/>
      <c r="Q32" s="46" t="str">
        <f t="shared" si="4"/>
        <v/>
      </c>
      <c r="R32" s="47"/>
      <c r="S32" s="47"/>
      <c r="T32" s="48" t="str">
        <f t="shared" si="5"/>
        <v/>
      </c>
      <c r="U32" s="49">
        <f>IF(biodata!B36&lt;&gt;"",biodata!B36,"")</f>
        <v>1128</v>
      </c>
      <c r="V32" s="14" t="str">
        <f>IF(biodata!D36&lt;&gt;"",biodata!D36,"")</f>
        <v/>
      </c>
      <c r="W32" s="48" t="str">
        <f t="shared" si="6"/>
        <v/>
      </c>
      <c r="X32" s="48" t="str">
        <f t="shared" si="7"/>
        <v/>
      </c>
      <c r="Y32" s="48" t="str">
        <f t="shared" si="8"/>
        <v/>
      </c>
      <c r="Z32" s="48" t="str">
        <f t="shared" si="9"/>
        <v/>
      </c>
      <c r="AA32" s="48" t="str">
        <f t="shared" si="10"/>
        <v/>
      </c>
      <c r="AB32" s="48" t="str">
        <f t="shared" si="11"/>
        <v/>
      </c>
      <c r="AC32" s="49" t="str">
        <f t="shared" si="12"/>
        <v/>
      </c>
      <c r="AD32" s="50" t="str">
        <f t="shared" si="13"/>
        <v/>
      </c>
      <c r="AE32" s="22" t="str">
        <f t="shared" si="14"/>
        <v/>
      </c>
      <c r="AF32" s="19" t="str">
        <f t="shared" si="15"/>
        <v/>
      </c>
    </row>
    <row r="33" spans="1:32">
      <c r="A33" s="18" t="str">
        <f>IF(biodata!B37&lt;&gt;"",biodata!B37,"")</f>
        <v/>
      </c>
      <c r="B33" s="19" t="str">
        <f>IF(biodata!D37&lt;&gt;"",biodata!D37,"")</f>
        <v/>
      </c>
      <c r="C33" s="47"/>
      <c r="D33" s="47"/>
      <c r="E33" s="46" t="str">
        <f t="shared" si="0"/>
        <v/>
      </c>
      <c r="F33" s="47"/>
      <c r="G33" s="47"/>
      <c r="H33" s="46" t="str">
        <f t="shared" si="1"/>
        <v/>
      </c>
      <c r="I33" s="47"/>
      <c r="J33" s="47"/>
      <c r="K33" s="46" t="str">
        <f t="shared" si="2"/>
        <v/>
      </c>
      <c r="L33" s="47"/>
      <c r="M33" s="47"/>
      <c r="N33" s="46" t="str">
        <f t="shared" si="3"/>
        <v/>
      </c>
      <c r="O33" s="47"/>
      <c r="P33" s="47"/>
      <c r="Q33" s="46" t="str">
        <f t="shared" si="4"/>
        <v/>
      </c>
      <c r="R33" s="47"/>
      <c r="S33" s="47"/>
      <c r="T33" s="48" t="str">
        <f t="shared" si="5"/>
        <v/>
      </c>
      <c r="U33" s="49" t="str">
        <f>IF(biodata!B37&lt;&gt;"",biodata!B37,"")</f>
        <v/>
      </c>
      <c r="V33" s="14" t="str">
        <f>IF(biodata!D37&lt;&gt;"",biodata!D37,"")</f>
        <v/>
      </c>
      <c r="W33" s="48" t="str">
        <f t="shared" si="6"/>
        <v/>
      </c>
      <c r="X33" s="48" t="str">
        <f t="shared" si="7"/>
        <v/>
      </c>
      <c r="Y33" s="48" t="str">
        <f t="shared" si="8"/>
        <v/>
      </c>
      <c r="Z33" s="48" t="str">
        <f t="shared" si="9"/>
        <v/>
      </c>
      <c r="AA33" s="48" t="str">
        <f t="shared" si="10"/>
        <v/>
      </c>
      <c r="AB33" s="48" t="str">
        <f t="shared" si="11"/>
        <v/>
      </c>
      <c r="AC33" s="49" t="str">
        <f t="shared" si="12"/>
        <v/>
      </c>
      <c r="AD33" s="50" t="str">
        <f t="shared" si="13"/>
        <v/>
      </c>
      <c r="AE33" s="22" t="str">
        <f t="shared" si="14"/>
        <v/>
      </c>
      <c r="AF33" s="19" t="str">
        <f t="shared" si="15"/>
        <v/>
      </c>
    </row>
    <row r="34" spans="1:32">
      <c r="A34" s="18" t="str">
        <f>IF(biodata!B38&lt;&gt;"",biodata!B38,"")</f>
        <v/>
      </c>
      <c r="B34" s="19" t="str">
        <f>IF(biodata!D38&lt;&gt;"",biodata!D38,"")</f>
        <v/>
      </c>
      <c r="C34" s="47"/>
      <c r="D34" s="47"/>
      <c r="E34" s="46" t="str">
        <f t="shared" si="0"/>
        <v/>
      </c>
      <c r="F34" s="47"/>
      <c r="G34" s="47"/>
      <c r="H34" s="46" t="str">
        <f t="shared" si="1"/>
        <v/>
      </c>
      <c r="I34" s="47"/>
      <c r="J34" s="47"/>
      <c r="K34" s="46" t="str">
        <f t="shared" si="2"/>
        <v/>
      </c>
      <c r="L34" s="47"/>
      <c r="M34" s="47"/>
      <c r="N34" s="46" t="str">
        <f t="shared" si="3"/>
        <v/>
      </c>
      <c r="O34" s="47"/>
      <c r="P34" s="47"/>
      <c r="Q34" s="46" t="str">
        <f t="shared" si="4"/>
        <v/>
      </c>
      <c r="R34" s="47"/>
      <c r="S34" s="47"/>
      <c r="T34" s="48" t="str">
        <f t="shared" si="5"/>
        <v/>
      </c>
      <c r="U34" s="49" t="str">
        <f>IF(biodata!B38&lt;&gt;"",biodata!B38,"")</f>
        <v/>
      </c>
      <c r="V34" s="14" t="str">
        <f>IF(biodata!D38&lt;&gt;"",biodata!D38,"")</f>
        <v/>
      </c>
      <c r="W34" s="48" t="str">
        <f t="shared" si="6"/>
        <v/>
      </c>
      <c r="X34" s="48" t="str">
        <f t="shared" si="7"/>
        <v/>
      </c>
      <c r="Y34" s="48" t="str">
        <f t="shared" si="8"/>
        <v/>
      </c>
      <c r="Z34" s="48" t="str">
        <f t="shared" si="9"/>
        <v/>
      </c>
      <c r="AA34" s="48" t="str">
        <f t="shared" si="10"/>
        <v/>
      </c>
      <c r="AB34" s="48" t="str">
        <f t="shared" si="11"/>
        <v/>
      </c>
      <c r="AC34" s="49" t="str">
        <f t="shared" si="12"/>
        <v/>
      </c>
      <c r="AD34" s="50" t="str">
        <f t="shared" si="13"/>
        <v/>
      </c>
      <c r="AE34" s="22" t="str">
        <f t="shared" si="14"/>
        <v/>
      </c>
      <c r="AF34" s="19" t="str">
        <f t="shared" si="15"/>
        <v/>
      </c>
    </row>
    <row r="35" spans="1:32">
      <c r="A35" s="18" t="str">
        <f>IF(biodata!B39&lt;&gt;"",biodata!B39,"")</f>
        <v/>
      </c>
      <c r="B35" s="19" t="str">
        <f>IF(biodata!D39&lt;&gt;"",biodata!D39,"")</f>
        <v/>
      </c>
      <c r="C35" s="47"/>
      <c r="D35" s="47"/>
      <c r="E35" s="46" t="str">
        <f t="shared" si="0"/>
        <v/>
      </c>
      <c r="F35" s="47"/>
      <c r="G35" s="47"/>
      <c r="H35" s="46" t="str">
        <f t="shared" si="1"/>
        <v/>
      </c>
      <c r="I35" s="47"/>
      <c r="J35" s="47"/>
      <c r="K35" s="46" t="str">
        <f t="shared" si="2"/>
        <v/>
      </c>
      <c r="L35" s="47"/>
      <c r="M35" s="47"/>
      <c r="N35" s="46" t="str">
        <f t="shared" si="3"/>
        <v/>
      </c>
      <c r="O35" s="47"/>
      <c r="P35" s="47"/>
      <c r="Q35" s="46" t="str">
        <f t="shared" si="4"/>
        <v/>
      </c>
      <c r="R35" s="47"/>
      <c r="S35" s="47"/>
      <c r="T35" s="48" t="str">
        <f t="shared" si="5"/>
        <v/>
      </c>
      <c r="U35" s="49" t="str">
        <f>IF(biodata!B39&lt;&gt;"",biodata!B39,"")</f>
        <v/>
      </c>
      <c r="V35" s="14" t="str">
        <f>IF(biodata!D39&lt;&gt;"",biodata!D39,"")</f>
        <v/>
      </c>
      <c r="W35" s="48" t="str">
        <f t="shared" si="6"/>
        <v/>
      </c>
      <c r="X35" s="48" t="str">
        <f t="shared" si="7"/>
        <v/>
      </c>
      <c r="Y35" s="48" t="str">
        <f t="shared" si="8"/>
        <v/>
      </c>
      <c r="Z35" s="48" t="str">
        <f t="shared" si="9"/>
        <v/>
      </c>
      <c r="AA35" s="48" t="str">
        <f t="shared" si="10"/>
        <v/>
      </c>
      <c r="AB35" s="48" t="str">
        <f t="shared" si="11"/>
        <v/>
      </c>
      <c r="AC35" s="49" t="str">
        <f t="shared" si="12"/>
        <v/>
      </c>
      <c r="AD35" s="50" t="str">
        <f t="shared" si="13"/>
        <v/>
      </c>
      <c r="AE35" s="22" t="str">
        <f t="shared" si="14"/>
        <v/>
      </c>
      <c r="AF35" s="19" t="str">
        <f t="shared" si="15"/>
        <v/>
      </c>
    </row>
    <row r="36" spans="1:32">
      <c r="A36" s="18" t="str">
        <f>IF(biodata!B40&lt;&gt;"",biodata!B40,"")</f>
        <v/>
      </c>
      <c r="B36" s="19" t="str">
        <f>IF(biodata!D40&lt;&gt;"",biodata!D40,"")</f>
        <v/>
      </c>
      <c r="C36" s="47"/>
      <c r="D36" s="47"/>
      <c r="E36" s="46" t="str">
        <f t="shared" si="0"/>
        <v/>
      </c>
      <c r="F36" s="47"/>
      <c r="G36" s="47"/>
      <c r="H36" s="46" t="str">
        <f t="shared" si="1"/>
        <v/>
      </c>
      <c r="I36" s="47"/>
      <c r="J36" s="47"/>
      <c r="K36" s="46" t="str">
        <f t="shared" si="2"/>
        <v/>
      </c>
      <c r="L36" s="47"/>
      <c r="M36" s="47"/>
      <c r="N36" s="46" t="str">
        <f t="shared" si="3"/>
        <v/>
      </c>
      <c r="O36" s="47"/>
      <c r="P36" s="47"/>
      <c r="Q36" s="46" t="str">
        <f t="shared" si="4"/>
        <v/>
      </c>
      <c r="R36" s="47"/>
      <c r="S36" s="47"/>
      <c r="T36" s="48" t="str">
        <f t="shared" si="5"/>
        <v/>
      </c>
      <c r="U36" s="49" t="str">
        <f>IF(biodata!B40&lt;&gt;"",biodata!B40,"")</f>
        <v/>
      </c>
      <c r="V36" s="14" t="str">
        <f>IF(biodata!D40&lt;&gt;"",biodata!D40,"")</f>
        <v/>
      </c>
      <c r="W36" s="48" t="str">
        <f t="shared" si="6"/>
        <v/>
      </c>
      <c r="X36" s="48" t="str">
        <f t="shared" si="7"/>
        <v/>
      </c>
      <c r="Y36" s="48" t="str">
        <f t="shared" si="8"/>
        <v/>
      </c>
      <c r="Z36" s="48" t="str">
        <f t="shared" si="9"/>
        <v/>
      </c>
      <c r="AA36" s="48" t="str">
        <f t="shared" si="10"/>
        <v/>
      </c>
      <c r="AB36" s="48" t="str">
        <f t="shared" si="11"/>
        <v/>
      </c>
      <c r="AC36" s="49" t="str">
        <f t="shared" si="12"/>
        <v/>
      </c>
      <c r="AD36" s="50" t="str">
        <f t="shared" si="13"/>
        <v/>
      </c>
      <c r="AE36" s="22" t="str">
        <f t="shared" si="14"/>
        <v/>
      </c>
      <c r="AF36" s="19" t="str">
        <f t="shared" si="15"/>
        <v/>
      </c>
    </row>
    <row r="37" spans="1:32">
      <c r="A37" s="18" t="str">
        <f>IF(biodata!B41&lt;&gt;"",biodata!B41,"")</f>
        <v/>
      </c>
      <c r="B37" s="19" t="str">
        <f>IF(biodata!D41&lt;&gt;"",biodata!D41,"")</f>
        <v/>
      </c>
      <c r="C37" s="47"/>
      <c r="D37" s="47"/>
      <c r="E37" s="46" t="str">
        <f t="shared" si="0"/>
        <v/>
      </c>
      <c r="F37" s="47"/>
      <c r="G37" s="47"/>
      <c r="H37" s="46" t="str">
        <f t="shared" si="1"/>
        <v/>
      </c>
      <c r="I37" s="47"/>
      <c r="J37" s="47"/>
      <c r="K37" s="46" t="str">
        <f t="shared" si="2"/>
        <v/>
      </c>
      <c r="L37" s="47"/>
      <c r="M37" s="47"/>
      <c r="N37" s="46" t="str">
        <f t="shared" si="3"/>
        <v/>
      </c>
      <c r="O37" s="47"/>
      <c r="P37" s="47"/>
      <c r="Q37" s="46" t="str">
        <f t="shared" si="4"/>
        <v/>
      </c>
      <c r="R37" s="47"/>
      <c r="S37" s="47"/>
      <c r="T37" s="48" t="str">
        <f t="shared" si="5"/>
        <v/>
      </c>
      <c r="U37" s="49" t="str">
        <f>IF(biodata!B41&lt;&gt;"",biodata!B41,"")</f>
        <v/>
      </c>
      <c r="V37" s="14" t="str">
        <f>IF(biodata!D41&lt;&gt;"",biodata!D41,"")</f>
        <v/>
      </c>
      <c r="W37" s="48" t="str">
        <f t="shared" si="6"/>
        <v/>
      </c>
      <c r="X37" s="48" t="str">
        <f t="shared" si="7"/>
        <v/>
      </c>
      <c r="Y37" s="48" t="str">
        <f t="shared" si="8"/>
        <v/>
      </c>
      <c r="Z37" s="48" t="str">
        <f t="shared" si="9"/>
        <v/>
      </c>
      <c r="AA37" s="48" t="str">
        <f t="shared" si="10"/>
        <v/>
      </c>
      <c r="AB37" s="48" t="str">
        <f t="shared" si="11"/>
        <v/>
      </c>
      <c r="AC37" s="49" t="str">
        <f t="shared" si="12"/>
        <v/>
      </c>
      <c r="AD37" s="50" t="str">
        <f t="shared" si="13"/>
        <v/>
      </c>
      <c r="AE37" s="22" t="str">
        <f t="shared" si="14"/>
        <v/>
      </c>
      <c r="AF37" s="19" t="str">
        <f t="shared" si="15"/>
        <v/>
      </c>
    </row>
    <row r="38" spans="1:32">
      <c r="A38" s="18" t="str">
        <f>IF(biodata!B42&lt;&gt;"",biodata!B42,"")</f>
        <v/>
      </c>
      <c r="B38" s="19" t="str">
        <f>IF(biodata!D42&lt;&gt;"",biodata!D42,"")</f>
        <v/>
      </c>
      <c r="C38" s="47"/>
      <c r="D38" s="47"/>
      <c r="E38" s="46" t="str">
        <f t="shared" si="0"/>
        <v/>
      </c>
      <c r="F38" s="47"/>
      <c r="G38" s="47"/>
      <c r="H38" s="46" t="str">
        <f t="shared" si="1"/>
        <v/>
      </c>
      <c r="I38" s="47"/>
      <c r="J38" s="47"/>
      <c r="K38" s="46" t="str">
        <f t="shared" si="2"/>
        <v/>
      </c>
      <c r="L38" s="47"/>
      <c r="M38" s="47"/>
      <c r="N38" s="46" t="str">
        <f t="shared" si="3"/>
        <v/>
      </c>
      <c r="O38" s="47"/>
      <c r="P38" s="47"/>
      <c r="Q38" s="46" t="str">
        <f t="shared" si="4"/>
        <v/>
      </c>
      <c r="R38" s="47"/>
      <c r="S38" s="47"/>
      <c r="T38" s="48" t="str">
        <f t="shared" si="5"/>
        <v/>
      </c>
      <c r="U38" s="49" t="str">
        <f>IF(biodata!B42&lt;&gt;"",biodata!B42,"")</f>
        <v/>
      </c>
      <c r="V38" s="14" t="str">
        <f>IF(biodata!D42&lt;&gt;"",biodata!D42,"")</f>
        <v/>
      </c>
      <c r="W38" s="48" t="str">
        <f t="shared" si="6"/>
        <v/>
      </c>
      <c r="X38" s="48" t="str">
        <f t="shared" si="7"/>
        <v/>
      </c>
      <c r="Y38" s="48" t="str">
        <f t="shared" si="8"/>
        <v/>
      </c>
      <c r="Z38" s="48" t="str">
        <f t="shared" si="9"/>
        <v/>
      </c>
      <c r="AA38" s="48" t="str">
        <f t="shared" si="10"/>
        <v/>
      </c>
      <c r="AB38" s="48" t="str">
        <f t="shared" si="11"/>
        <v/>
      </c>
      <c r="AC38" s="49" t="str">
        <f t="shared" si="12"/>
        <v/>
      </c>
      <c r="AD38" s="50" t="str">
        <f t="shared" si="13"/>
        <v/>
      </c>
      <c r="AE38" s="22" t="str">
        <f t="shared" si="14"/>
        <v/>
      </c>
      <c r="AF38" s="19" t="str">
        <f t="shared" si="15"/>
        <v/>
      </c>
    </row>
    <row r="39" spans="1:32">
      <c r="A39" s="18" t="str">
        <f>IF(biodata!B43&lt;&gt;"",biodata!B43,"")</f>
        <v/>
      </c>
      <c r="B39" s="19" t="str">
        <f>IF(biodata!D43&lt;&gt;"",biodata!D43,"")</f>
        <v/>
      </c>
      <c r="C39" s="47"/>
      <c r="D39" s="47"/>
      <c r="E39" s="46" t="str">
        <f t="shared" si="0"/>
        <v/>
      </c>
      <c r="F39" s="47"/>
      <c r="G39" s="47"/>
      <c r="H39" s="46" t="str">
        <f t="shared" si="1"/>
        <v/>
      </c>
      <c r="I39" s="47"/>
      <c r="J39" s="47"/>
      <c r="K39" s="46" t="str">
        <f t="shared" si="2"/>
        <v/>
      </c>
      <c r="L39" s="47"/>
      <c r="M39" s="47"/>
      <c r="N39" s="46" t="str">
        <f t="shared" si="3"/>
        <v/>
      </c>
      <c r="O39" s="47"/>
      <c r="P39" s="47"/>
      <c r="Q39" s="46" t="str">
        <f t="shared" si="4"/>
        <v/>
      </c>
      <c r="R39" s="47"/>
      <c r="S39" s="47"/>
      <c r="T39" s="48" t="str">
        <f t="shared" si="5"/>
        <v/>
      </c>
      <c r="U39" s="49" t="str">
        <f>IF(biodata!B43&lt;&gt;"",biodata!B43,"")</f>
        <v/>
      </c>
      <c r="V39" s="14" t="str">
        <f>IF(biodata!D43&lt;&gt;"",biodata!D43,"")</f>
        <v/>
      </c>
      <c r="W39" s="48" t="str">
        <f t="shared" si="6"/>
        <v/>
      </c>
      <c r="X39" s="48" t="str">
        <f t="shared" si="7"/>
        <v/>
      </c>
      <c r="Y39" s="48" t="str">
        <f t="shared" si="8"/>
        <v/>
      </c>
      <c r="Z39" s="48" t="str">
        <f t="shared" si="9"/>
        <v/>
      </c>
      <c r="AA39" s="48" t="str">
        <f t="shared" si="10"/>
        <v/>
      </c>
      <c r="AB39" s="48" t="str">
        <f t="shared" si="11"/>
        <v/>
      </c>
      <c r="AC39" s="49" t="str">
        <f t="shared" si="12"/>
        <v/>
      </c>
      <c r="AD39" s="50" t="str">
        <f t="shared" si="13"/>
        <v/>
      </c>
      <c r="AE39" s="22" t="str">
        <f t="shared" si="14"/>
        <v/>
      </c>
      <c r="AF39" s="19" t="str">
        <f t="shared" si="15"/>
        <v/>
      </c>
    </row>
    <row r="40" spans="1:32">
      <c r="A40" s="18" t="str">
        <f>IF(biodata!B44&lt;&gt;"",biodata!B44,"")</f>
        <v/>
      </c>
      <c r="B40" s="19" t="str">
        <f>IF(biodata!D44&lt;&gt;"",biodata!D44,"")</f>
        <v/>
      </c>
      <c r="C40" s="47"/>
      <c r="D40" s="47"/>
      <c r="E40" s="46" t="str">
        <f t="shared" si="0"/>
        <v/>
      </c>
      <c r="F40" s="47"/>
      <c r="G40" s="47"/>
      <c r="H40" s="46" t="str">
        <f t="shared" si="1"/>
        <v/>
      </c>
      <c r="I40" s="47"/>
      <c r="J40" s="47"/>
      <c r="K40" s="46" t="str">
        <f t="shared" si="2"/>
        <v/>
      </c>
      <c r="L40" s="47"/>
      <c r="M40" s="47"/>
      <c r="N40" s="46" t="str">
        <f t="shared" si="3"/>
        <v/>
      </c>
      <c r="O40" s="47"/>
      <c r="P40" s="47"/>
      <c r="Q40" s="46" t="str">
        <f t="shared" si="4"/>
        <v/>
      </c>
      <c r="R40" s="47"/>
      <c r="S40" s="47"/>
      <c r="T40" s="48" t="str">
        <f t="shared" si="5"/>
        <v/>
      </c>
      <c r="U40" s="49" t="str">
        <f>IF(biodata!B44&lt;&gt;"",biodata!B44,"")</f>
        <v/>
      </c>
      <c r="V40" s="14" t="str">
        <f>IF(biodata!D44&lt;&gt;"",biodata!D44,"")</f>
        <v/>
      </c>
      <c r="W40" s="48" t="str">
        <f t="shared" si="6"/>
        <v/>
      </c>
      <c r="X40" s="48" t="str">
        <f t="shared" si="7"/>
        <v/>
      </c>
      <c r="Y40" s="48" t="str">
        <f t="shared" si="8"/>
        <v/>
      </c>
      <c r="Z40" s="48" t="str">
        <f t="shared" si="9"/>
        <v/>
      </c>
      <c r="AA40" s="48" t="str">
        <f t="shared" si="10"/>
        <v/>
      </c>
      <c r="AB40" s="48" t="str">
        <f t="shared" si="11"/>
        <v/>
      </c>
      <c r="AC40" s="49" t="str">
        <f t="shared" si="12"/>
        <v/>
      </c>
      <c r="AD40" s="50" t="str">
        <f t="shared" si="13"/>
        <v/>
      </c>
      <c r="AE40" s="22" t="str">
        <f t="shared" si="14"/>
        <v/>
      </c>
      <c r="AF40" s="19" t="str">
        <f t="shared" si="15"/>
        <v/>
      </c>
    </row>
    <row r="41" spans="1:32">
      <c r="A41" s="18" t="str">
        <f>IF(biodata!B45&lt;&gt;"",biodata!B45,"")</f>
        <v/>
      </c>
      <c r="B41" s="19" t="str">
        <f>IF(biodata!D45&lt;&gt;"",biodata!D45,"")</f>
        <v/>
      </c>
      <c r="C41" s="47"/>
      <c r="D41" s="47"/>
      <c r="E41" s="46" t="str">
        <f t="shared" si="0"/>
        <v/>
      </c>
      <c r="F41" s="47"/>
      <c r="G41" s="47"/>
      <c r="H41" s="46" t="str">
        <f t="shared" si="1"/>
        <v/>
      </c>
      <c r="I41" s="47"/>
      <c r="J41" s="47"/>
      <c r="K41" s="46" t="str">
        <f t="shared" si="2"/>
        <v/>
      </c>
      <c r="L41" s="47"/>
      <c r="M41" s="47"/>
      <c r="N41" s="46" t="str">
        <f t="shared" si="3"/>
        <v/>
      </c>
      <c r="O41" s="47"/>
      <c r="P41" s="47"/>
      <c r="Q41" s="46" t="str">
        <f t="shared" si="4"/>
        <v/>
      </c>
      <c r="R41" s="47"/>
      <c r="S41" s="47"/>
      <c r="T41" s="48" t="str">
        <f t="shared" si="5"/>
        <v/>
      </c>
      <c r="U41" s="49" t="str">
        <f>IF(biodata!B45&lt;&gt;"",biodata!B45,"")</f>
        <v/>
      </c>
      <c r="V41" s="14" t="str">
        <f>IF(biodata!D45&lt;&gt;"",biodata!D45,"")</f>
        <v/>
      </c>
      <c r="W41" s="48" t="str">
        <f t="shared" si="6"/>
        <v/>
      </c>
      <c r="X41" s="48" t="str">
        <f t="shared" si="7"/>
        <v/>
      </c>
      <c r="Y41" s="48" t="str">
        <f t="shared" si="8"/>
        <v/>
      </c>
      <c r="Z41" s="48" t="str">
        <f t="shared" si="9"/>
        <v/>
      </c>
      <c r="AA41" s="48" t="str">
        <f t="shared" si="10"/>
        <v/>
      </c>
      <c r="AB41" s="48" t="str">
        <f t="shared" si="11"/>
        <v/>
      </c>
      <c r="AC41" s="49" t="str">
        <f t="shared" si="12"/>
        <v/>
      </c>
      <c r="AD41" s="50" t="str">
        <f t="shared" si="13"/>
        <v/>
      </c>
      <c r="AE41" s="22" t="str">
        <f t="shared" si="14"/>
        <v/>
      </c>
      <c r="AF41" s="19" t="str">
        <f t="shared" si="15"/>
        <v/>
      </c>
    </row>
    <row r="42" spans="1:32">
      <c r="A42" s="18" t="str">
        <f>IF(biodata!B46&lt;&gt;"",biodata!B46,"")</f>
        <v/>
      </c>
      <c r="B42" s="19" t="str">
        <f>IF(biodata!D46&lt;&gt;"",biodata!D46,"")</f>
        <v/>
      </c>
      <c r="C42" s="47"/>
      <c r="D42" s="47"/>
      <c r="E42" s="46" t="str">
        <f t="shared" si="0"/>
        <v/>
      </c>
      <c r="F42" s="47"/>
      <c r="G42" s="47"/>
      <c r="H42" s="46" t="str">
        <f t="shared" si="1"/>
        <v/>
      </c>
      <c r="I42" s="47"/>
      <c r="J42" s="47"/>
      <c r="K42" s="46" t="str">
        <f t="shared" si="2"/>
        <v/>
      </c>
      <c r="L42" s="47"/>
      <c r="M42" s="47"/>
      <c r="N42" s="46" t="str">
        <f t="shared" si="3"/>
        <v/>
      </c>
      <c r="O42" s="47"/>
      <c r="P42" s="47"/>
      <c r="Q42" s="46" t="str">
        <f t="shared" si="4"/>
        <v/>
      </c>
      <c r="R42" s="47"/>
      <c r="S42" s="47"/>
      <c r="T42" s="48" t="str">
        <f t="shared" si="5"/>
        <v/>
      </c>
      <c r="U42" s="49" t="str">
        <f>IF(biodata!B46&lt;&gt;"",biodata!B46,"")</f>
        <v/>
      </c>
      <c r="V42" s="14" t="str">
        <f>IF(biodata!D46&lt;&gt;"",biodata!D46,"")</f>
        <v/>
      </c>
      <c r="W42" s="48" t="str">
        <f t="shared" si="6"/>
        <v/>
      </c>
      <c r="X42" s="48" t="str">
        <f t="shared" si="7"/>
        <v/>
      </c>
      <c r="Y42" s="48" t="str">
        <f t="shared" si="8"/>
        <v/>
      </c>
      <c r="Z42" s="48" t="str">
        <f t="shared" si="9"/>
        <v/>
      </c>
      <c r="AA42" s="48" t="str">
        <f t="shared" si="10"/>
        <v/>
      </c>
      <c r="AB42" s="48" t="str">
        <f t="shared" si="11"/>
        <v/>
      </c>
      <c r="AC42" s="49" t="str">
        <f t="shared" si="12"/>
        <v/>
      </c>
      <c r="AD42" s="50" t="str">
        <f t="shared" si="13"/>
        <v/>
      </c>
      <c r="AE42" s="22" t="str">
        <f t="shared" si="14"/>
        <v/>
      </c>
      <c r="AF42" s="19" t="str">
        <f t="shared" si="15"/>
        <v/>
      </c>
    </row>
    <row r="43" spans="1:32">
      <c r="A43" s="18" t="str">
        <f>IF(biodata!B47&lt;&gt;"",biodata!B47,"")</f>
        <v/>
      </c>
      <c r="B43" s="19" t="str">
        <f>IF(biodata!D47&lt;&gt;"",biodata!D47,"")</f>
        <v/>
      </c>
      <c r="C43" s="47"/>
      <c r="D43" s="47"/>
      <c r="E43" s="46" t="str">
        <f t="shared" si="0"/>
        <v/>
      </c>
      <c r="F43" s="47"/>
      <c r="G43" s="47"/>
      <c r="H43" s="46" t="str">
        <f t="shared" si="1"/>
        <v/>
      </c>
      <c r="I43" s="47"/>
      <c r="J43" s="47"/>
      <c r="K43" s="46" t="str">
        <f t="shared" si="2"/>
        <v/>
      </c>
      <c r="L43" s="47"/>
      <c r="M43" s="47"/>
      <c r="N43" s="46" t="str">
        <f t="shared" si="3"/>
        <v/>
      </c>
      <c r="O43" s="47"/>
      <c r="P43" s="47"/>
      <c r="Q43" s="46" t="str">
        <f t="shared" si="4"/>
        <v/>
      </c>
      <c r="R43" s="47"/>
      <c r="S43" s="47"/>
      <c r="T43" s="48" t="str">
        <f t="shared" si="5"/>
        <v/>
      </c>
      <c r="U43" s="49" t="str">
        <f>IF(biodata!B47&lt;&gt;"",biodata!B47,"")</f>
        <v/>
      </c>
      <c r="V43" s="14" t="str">
        <f>IF(biodata!D47&lt;&gt;"",biodata!D47,"")</f>
        <v/>
      </c>
      <c r="W43" s="48" t="str">
        <f t="shared" si="6"/>
        <v/>
      </c>
      <c r="X43" s="48" t="str">
        <f t="shared" si="7"/>
        <v/>
      </c>
      <c r="Y43" s="48" t="str">
        <f t="shared" si="8"/>
        <v/>
      </c>
      <c r="Z43" s="48" t="str">
        <f t="shared" si="9"/>
        <v/>
      </c>
      <c r="AA43" s="48" t="str">
        <f t="shared" si="10"/>
        <v/>
      </c>
      <c r="AB43" s="48" t="str">
        <f t="shared" si="11"/>
        <v/>
      </c>
      <c r="AC43" s="49" t="str">
        <f t="shared" si="12"/>
        <v/>
      </c>
      <c r="AD43" s="50" t="str">
        <f t="shared" si="13"/>
        <v/>
      </c>
      <c r="AE43" s="22" t="str">
        <f t="shared" si="14"/>
        <v/>
      </c>
      <c r="AF43" s="19" t="str">
        <f t="shared" si="15"/>
        <v/>
      </c>
    </row>
    <row r="44" spans="1:32">
      <c r="A44" s="18" t="str">
        <f>IF(biodata!B48&lt;&gt;"",biodata!B48,"")</f>
        <v/>
      </c>
      <c r="B44" s="19" t="str">
        <f>IF(biodata!D48&lt;&gt;"",biodata!D48,"")</f>
        <v/>
      </c>
      <c r="C44" s="47"/>
      <c r="D44" s="47"/>
      <c r="E44" s="46" t="str">
        <f t="shared" si="0"/>
        <v/>
      </c>
      <c r="F44" s="47"/>
      <c r="G44" s="47"/>
      <c r="H44" s="46" t="str">
        <f t="shared" si="1"/>
        <v/>
      </c>
      <c r="I44" s="47"/>
      <c r="J44" s="47"/>
      <c r="K44" s="46" t="str">
        <f t="shared" si="2"/>
        <v/>
      </c>
      <c r="L44" s="47"/>
      <c r="M44" s="47"/>
      <c r="N44" s="46" t="str">
        <f t="shared" si="3"/>
        <v/>
      </c>
      <c r="O44" s="47"/>
      <c r="P44" s="47"/>
      <c r="Q44" s="46" t="str">
        <f t="shared" si="4"/>
        <v/>
      </c>
      <c r="R44" s="47"/>
      <c r="S44" s="47"/>
      <c r="T44" s="48" t="str">
        <f t="shared" si="5"/>
        <v/>
      </c>
      <c r="U44" s="49" t="str">
        <f>IF(biodata!B48&lt;&gt;"",biodata!B48,"")</f>
        <v/>
      </c>
      <c r="V44" s="14" t="str">
        <f>IF(biodata!D48&lt;&gt;"",biodata!D48,"")</f>
        <v/>
      </c>
      <c r="W44" s="48" t="str">
        <f t="shared" si="6"/>
        <v/>
      </c>
      <c r="X44" s="48" t="str">
        <f t="shared" si="7"/>
        <v/>
      </c>
      <c r="Y44" s="48" t="str">
        <f t="shared" si="8"/>
        <v/>
      </c>
      <c r="Z44" s="48" t="str">
        <f t="shared" si="9"/>
        <v/>
      </c>
      <c r="AA44" s="48" t="str">
        <f t="shared" si="10"/>
        <v/>
      </c>
      <c r="AB44" s="48" t="str">
        <f t="shared" si="11"/>
        <v/>
      </c>
      <c r="AC44" s="49" t="str">
        <f t="shared" si="12"/>
        <v/>
      </c>
      <c r="AD44" s="50" t="str">
        <f t="shared" si="13"/>
        <v/>
      </c>
      <c r="AE44" s="22" t="str">
        <f t="shared" si="14"/>
        <v/>
      </c>
      <c r="AF44" s="19" t="str">
        <f t="shared" si="15"/>
        <v/>
      </c>
    </row>
    <row r="45" spans="1:32">
      <c r="A45" s="18" t="str">
        <f>IF(biodata!B49&lt;&gt;"",biodata!B49,"")</f>
        <v/>
      </c>
      <c r="B45" s="19" t="str">
        <f>IF(biodata!D49&lt;&gt;"",biodata!D49,"")</f>
        <v/>
      </c>
      <c r="C45" s="47"/>
      <c r="D45" s="47"/>
      <c r="E45" s="46" t="str">
        <f t="shared" si="0"/>
        <v/>
      </c>
      <c r="F45" s="47"/>
      <c r="G45" s="47"/>
      <c r="H45" s="46" t="str">
        <f t="shared" si="1"/>
        <v/>
      </c>
      <c r="I45" s="47"/>
      <c r="J45" s="47"/>
      <c r="K45" s="46" t="str">
        <f t="shared" si="2"/>
        <v/>
      </c>
      <c r="L45" s="47"/>
      <c r="M45" s="47"/>
      <c r="N45" s="46" t="str">
        <f t="shared" si="3"/>
        <v/>
      </c>
      <c r="O45" s="47"/>
      <c r="P45" s="47"/>
      <c r="Q45" s="46" t="str">
        <f t="shared" si="4"/>
        <v/>
      </c>
      <c r="R45" s="47"/>
      <c r="S45" s="47"/>
      <c r="T45" s="48" t="str">
        <f t="shared" si="5"/>
        <v/>
      </c>
      <c r="U45" s="49" t="str">
        <f>IF(biodata!B49&lt;&gt;"",biodata!B49,"")</f>
        <v/>
      </c>
      <c r="V45" s="14" t="str">
        <f>IF(biodata!D49&lt;&gt;"",biodata!D49,"")</f>
        <v/>
      </c>
      <c r="W45" s="48" t="str">
        <f t="shared" si="6"/>
        <v/>
      </c>
      <c r="X45" s="48" t="str">
        <f t="shared" si="7"/>
        <v/>
      </c>
      <c r="Y45" s="48" t="str">
        <f t="shared" si="8"/>
        <v/>
      </c>
      <c r="Z45" s="48" t="str">
        <f t="shared" si="9"/>
        <v/>
      </c>
      <c r="AA45" s="48" t="str">
        <f t="shared" si="10"/>
        <v/>
      </c>
      <c r="AB45" s="48" t="str">
        <f t="shared" si="11"/>
        <v/>
      </c>
      <c r="AC45" s="49" t="str">
        <f t="shared" si="12"/>
        <v/>
      </c>
      <c r="AD45" s="50" t="str">
        <f t="shared" si="13"/>
        <v/>
      </c>
      <c r="AE45" s="22" t="str">
        <f t="shared" si="14"/>
        <v/>
      </c>
      <c r="AF45" s="19" t="str">
        <f t="shared" si="15"/>
        <v/>
      </c>
    </row>
    <row r="46" spans="1:32">
      <c r="A46" s="18" t="str">
        <f>IF(biodata!B50&lt;&gt;"",biodata!B50,"")</f>
        <v/>
      </c>
      <c r="B46" s="19" t="str">
        <f>IF(biodata!D50&lt;&gt;"",biodata!D50,"")</f>
        <v/>
      </c>
      <c r="C46" s="47"/>
      <c r="D46" s="47"/>
      <c r="E46" s="46" t="str">
        <f t="shared" si="0"/>
        <v/>
      </c>
      <c r="F46" s="47"/>
      <c r="G46" s="47"/>
      <c r="H46" s="46" t="str">
        <f t="shared" si="1"/>
        <v/>
      </c>
      <c r="I46" s="47"/>
      <c r="J46" s="47"/>
      <c r="K46" s="46" t="str">
        <f t="shared" si="2"/>
        <v/>
      </c>
      <c r="L46" s="47"/>
      <c r="M46" s="47"/>
      <c r="N46" s="46" t="str">
        <f t="shared" si="3"/>
        <v/>
      </c>
      <c r="O46" s="47"/>
      <c r="P46" s="47"/>
      <c r="Q46" s="46" t="str">
        <f t="shared" si="4"/>
        <v/>
      </c>
      <c r="R46" s="47"/>
      <c r="S46" s="47"/>
      <c r="T46" s="48" t="str">
        <f t="shared" si="5"/>
        <v/>
      </c>
      <c r="U46" s="49" t="str">
        <f>IF(biodata!B50&lt;&gt;"",biodata!B50,"")</f>
        <v/>
      </c>
      <c r="V46" s="14" t="str">
        <f>IF(biodata!D50&lt;&gt;"",biodata!D50,"")</f>
        <v/>
      </c>
      <c r="W46" s="48" t="str">
        <f t="shared" si="6"/>
        <v/>
      </c>
      <c r="X46" s="48" t="str">
        <f t="shared" si="7"/>
        <v/>
      </c>
      <c r="Y46" s="48" t="str">
        <f t="shared" si="8"/>
        <v/>
      </c>
      <c r="Z46" s="48" t="str">
        <f t="shared" si="9"/>
        <v/>
      </c>
      <c r="AA46" s="48" t="str">
        <f t="shared" si="10"/>
        <v/>
      </c>
      <c r="AB46" s="48" t="str">
        <f t="shared" si="11"/>
        <v/>
      </c>
      <c r="AC46" s="49" t="str">
        <f t="shared" si="12"/>
        <v/>
      </c>
      <c r="AD46" s="50" t="str">
        <f t="shared" si="13"/>
        <v/>
      </c>
      <c r="AE46" s="22" t="str">
        <f t="shared" si="14"/>
        <v/>
      </c>
      <c r="AF46" s="19" t="str">
        <f t="shared" si="15"/>
        <v/>
      </c>
    </row>
    <row r="47" spans="1:32">
      <c r="A47" s="18" t="str">
        <f>IF(biodata!B51&lt;&gt;"",biodata!B51,"")</f>
        <v/>
      </c>
      <c r="B47" s="19" t="str">
        <f>IF(biodata!D51&lt;&gt;"",biodata!D51,"")</f>
        <v/>
      </c>
      <c r="C47" s="47"/>
      <c r="D47" s="47"/>
      <c r="E47" s="46" t="str">
        <f t="shared" si="0"/>
        <v/>
      </c>
      <c r="F47" s="47"/>
      <c r="G47" s="47"/>
      <c r="H47" s="46" t="str">
        <f t="shared" si="1"/>
        <v/>
      </c>
      <c r="I47" s="47"/>
      <c r="J47" s="47"/>
      <c r="K47" s="46" t="str">
        <f t="shared" si="2"/>
        <v/>
      </c>
      <c r="L47" s="47"/>
      <c r="M47" s="47"/>
      <c r="N47" s="46" t="str">
        <f t="shared" si="3"/>
        <v/>
      </c>
      <c r="O47" s="47"/>
      <c r="P47" s="47"/>
      <c r="Q47" s="46" t="str">
        <f t="shared" si="4"/>
        <v/>
      </c>
      <c r="R47" s="47"/>
      <c r="S47" s="47"/>
      <c r="T47" s="48" t="str">
        <f t="shared" si="5"/>
        <v/>
      </c>
      <c r="U47" s="49" t="str">
        <f>IF(biodata!B51&lt;&gt;"",biodata!B51,"")</f>
        <v/>
      </c>
      <c r="V47" s="14" t="str">
        <f>IF(biodata!D51&lt;&gt;"",biodata!D51,"")</f>
        <v/>
      </c>
      <c r="W47" s="48" t="str">
        <f t="shared" si="6"/>
        <v/>
      </c>
      <c r="X47" s="48" t="str">
        <f t="shared" si="7"/>
        <v/>
      </c>
      <c r="Y47" s="48" t="str">
        <f t="shared" si="8"/>
        <v/>
      </c>
      <c r="Z47" s="48" t="str">
        <f t="shared" si="9"/>
        <v/>
      </c>
      <c r="AA47" s="48" t="str">
        <f t="shared" si="10"/>
        <v/>
      </c>
      <c r="AB47" s="48" t="str">
        <f t="shared" si="11"/>
        <v/>
      </c>
      <c r="AC47" s="49" t="str">
        <f t="shared" si="12"/>
        <v/>
      </c>
      <c r="AD47" s="50" t="str">
        <f t="shared" si="13"/>
        <v/>
      </c>
      <c r="AE47" s="22" t="str">
        <f t="shared" si="14"/>
        <v/>
      </c>
      <c r="AF47" s="19" t="str">
        <f t="shared" si="15"/>
        <v/>
      </c>
    </row>
    <row r="48" spans="1:32">
      <c r="A48" s="18" t="str">
        <f>IF(biodata!B52&lt;&gt;"",biodata!B52,"")</f>
        <v/>
      </c>
      <c r="B48" s="19" t="str">
        <f>IF(biodata!D52&lt;&gt;"",biodata!D52,"")</f>
        <v/>
      </c>
      <c r="C48" s="47"/>
      <c r="D48" s="47"/>
      <c r="E48" s="46" t="str">
        <f t="shared" si="0"/>
        <v/>
      </c>
      <c r="F48" s="47"/>
      <c r="G48" s="47"/>
      <c r="H48" s="46" t="str">
        <f t="shared" si="1"/>
        <v/>
      </c>
      <c r="I48" s="47"/>
      <c r="J48" s="47"/>
      <c r="K48" s="46" t="str">
        <f t="shared" si="2"/>
        <v/>
      </c>
      <c r="L48" s="47"/>
      <c r="M48" s="47"/>
      <c r="N48" s="46" t="str">
        <f t="shared" si="3"/>
        <v/>
      </c>
      <c r="O48" s="47"/>
      <c r="P48" s="47"/>
      <c r="Q48" s="46" t="str">
        <f t="shared" si="4"/>
        <v/>
      </c>
      <c r="R48" s="47"/>
      <c r="S48" s="47"/>
      <c r="T48" s="48" t="str">
        <f t="shared" si="5"/>
        <v/>
      </c>
      <c r="U48" s="49" t="str">
        <f>IF(biodata!B52&lt;&gt;"",biodata!B52,"")</f>
        <v/>
      </c>
      <c r="V48" s="14" t="str">
        <f>IF(biodata!D52&lt;&gt;"",biodata!D52,"")</f>
        <v/>
      </c>
      <c r="W48" s="48" t="str">
        <f t="shared" si="6"/>
        <v/>
      </c>
      <c r="X48" s="48" t="str">
        <f t="shared" si="7"/>
        <v/>
      </c>
      <c r="Y48" s="48" t="str">
        <f t="shared" si="8"/>
        <v/>
      </c>
      <c r="Z48" s="48" t="str">
        <f t="shared" si="9"/>
        <v/>
      </c>
      <c r="AA48" s="48" t="str">
        <f t="shared" si="10"/>
        <v/>
      </c>
      <c r="AB48" s="48" t="str">
        <f t="shared" si="11"/>
        <v/>
      </c>
      <c r="AC48" s="49" t="str">
        <f t="shared" si="12"/>
        <v/>
      </c>
      <c r="AD48" s="50" t="str">
        <f t="shared" si="13"/>
        <v/>
      </c>
      <c r="AE48" s="22" t="str">
        <f t="shared" si="14"/>
        <v/>
      </c>
      <c r="AF48" s="19" t="str">
        <f t="shared" si="15"/>
        <v/>
      </c>
    </row>
    <row r="49" spans="1:32">
      <c r="A49" s="18" t="str">
        <f>IF(biodata!B53&lt;&gt;"",biodata!B53,"")</f>
        <v/>
      </c>
      <c r="B49" s="19" t="str">
        <f>IF(biodata!D53&lt;&gt;"",biodata!D53,"")</f>
        <v/>
      </c>
      <c r="C49" s="47"/>
      <c r="D49" s="47"/>
      <c r="E49" s="46" t="str">
        <f t="shared" si="0"/>
        <v/>
      </c>
      <c r="F49" s="47"/>
      <c r="G49" s="47"/>
      <c r="H49" s="46" t="str">
        <f t="shared" si="1"/>
        <v/>
      </c>
      <c r="I49" s="47"/>
      <c r="J49" s="47"/>
      <c r="K49" s="46" t="str">
        <f t="shared" si="2"/>
        <v/>
      </c>
      <c r="L49" s="47"/>
      <c r="M49" s="47"/>
      <c r="N49" s="46" t="str">
        <f t="shared" si="3"/>
        <v/>
      </c>
      <c r="O49" s="47"/>
      <c r="P49" s="47"/>
      <c r="Q49" s="46" t="str">
        <f t="shared" si="4"/>
        <v/>
      </c>
      <c r="R49" s="47"/>
      <c r="S49" s="47"/>
      <c r="T49" s="48" t="str">
        <f t="shared" si="5"/>
        <v/>
      </c>
      <c r="U49" s="49" t="str">
        <f>IF(biodata!B53&lt;&gt;"",biodata!B53,"")</f>
        <v/>
      </c>
      <c r="V49" s="14" t="str">
        <f>IF(biodata!D53&lt;&gt;"",biodata!D53,"")</f>
        <v/>
      </c>
      <c r="W49" s="48" t="str">
        <f t="shared" si="6"/>
        <v/>
      </c>
      <c r="X49" s="48" t="str">
        <f t="shared" si="7"/>
        <v/>
      </c>
      <c r="Y49" s="48" t="str">
        <f t="shared" si="8"/>
        <v/>
      </c>
      <c r="Z49" s="48" t="str">
        <f t="shared" si="9"/>
        <v/>
      </c>
      <c r="AA49" s="48" t="str">
        <f t="shared" si="10"/>
        <v/>
      </c>
      <c r="AB49" s="48" t="str">
        <f t="shared" si="11"/>
        <v/>
      </c>
      <c r="AC49" s="49" t="str">
        <f t="shared" si="12"/>
        <v/>
      </c>
      <c r="AD49" s="50" t="str">
        <f t="shared" si="13"/>
        <v/>
      </c>
      <c r="AE49" s="22" t="str">
        <f t="shared" si="14"/>
        <v/>
      </c>
      <c r="AF49" s="19" t="str">
        <f t="shared" si="15"/>
        <v/>
      </c>
    </row>
    <row r="50" spans="1:32">
      <c r="W50" s="70" t="s">
        <v>12</v>
      </c>
      <c r="X50" s="71" t="s">
        <v>103</v>
      </c>
      <c r="Y50" s="71" t="s">
        <v>104</v>
      </c>
      <c r="Z50" s="71" t="s">
        <v>9</v>
      </c>
      <c r="AA50" s="71" t="s">
        <v>10</v>
      </c>
      <c r="AB50" s="71" t="s">
        <v>105</v>
      </c>
      <c r="AD50" s="71" t="s">
        <v>155</v>
      </c>
    </row>
    <row r="51" spans="1:32">
      <c r="B51" s="23"/>
      <c r="C51" s="23"/>
      <c r="D51" s="23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V51" s="8" t="s">
        <v>16</v>
      </c>
      <c r="W51" s="9">
        <f t="shared" ref="W51:AB51" si="16">COUNT(W5:W49)</f>
        <v>2</v>
      </c>
      <c r="X51" s="9">
        <f t="shared" si="16"/>
        <v>2</v>
      </c>
      <c r="Y51" s="9">
        <f t="shared" si="16"/>
        <v>2</v>
      </c>
      <c r="Z51" s="9">
        <f t="shared" si="16"/>
        <v>2</v>
      </c>
      <c r="AA51" s="9">
        <f t="shared" si="16"/>
        <v>2</v>
      </c>
      <c r="AB51" s="9">
        <f t="shared" si="16"/>
        <v>0</v>
      </c>
      <c r="AC51" s="7"/>
      <c r="AD51" s="9">
        <f t="shared" ref="AD51" si="17">COUNT(AD5:AD49)</f>
        <v>2</v>
      </c>
      <c r="AE51" s="7"/>
    </row>
    <row r="52" spans="1:32">
      <c r="B52" s="23"/>
      <c r="C52" s="23"/>
      <c r="D52" s="23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V52" s="8" t="s">
        <v>17</v>
      </c>
      <c r="W52" s="9">
        <f t="shared" ref="W52:AB52" si="18">COUNTIF(W5:W49,"&lt;33")</f>
        <v>0</v>
      </c>
      <c r="X52" s="9">
        <f t="shared" si="18"/>
        <v>0</v>
      </c>
      <c r="Y52" s="9">
        <f t="shared" si="18"/>
        <v>0</v>
      </c>
      <c r="Z52" s="9">
        <f t="shared" si="18"/>
        <v>0</v>
      </c>
      <c r="AA52" s="9">
        <f t="shared" si="18"/>
        <v>0</v>
      </c>
      <c r="AB52" s="9">
        <f t="shared" si="18"/>
        <v>0</v>
      </c>
      <c r="AC52" s="7"/>
      <c r="AD52" s="9">
        <f t="shared" ref="AD52" si="19">COUNTIF(AD5:AD49,"&lt;33")</f>
        <v>0</v>
      </c>
      <c r="AE52" s="7"/>
    </row>
    <row r="53" spans="1:32">
      <c r="B53" s="23"/>
      <c r="C53" s="23"/>
      <c r="D53" s="23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V53" s="8" t="s">
        <v>18</v>
      </c>
      <c r="W53" s="9">
        <f t="shared" ref="W53:AB53" si="20">COUNTIF(W5:W49,"&gt;=33")-W56-W55-W54</f>
        <v>0</v>
      </c>
      <c r="X53" s="9">
        <f t="shared" si="20"/>
        <v>0</v>
      </c>
      <c r="Y53" s="9">
        <f t="shared" si="20"/>
        <v>0</v>
      </c>
      <c r="Z53" s="9">
        <f t="shared" si="20"/>
        <v>0</v>
      </c>
      <c r="AA53" s="9">
        <f t="shared" si="20"/>
        <v>0</v>
      </c>
      <c r="AB53" s="9">
        <f t="shared" si="20"/>
        <v>0</v>
      </c>
      <c r="AC53" s="7"/>
      <c r="AD53" s="9">
        <f t="shared" ref="AD53" si="21">COUNTIF(AD5:AD49,"&gt;=33")-AD56-AD55-AD54</f>
        <v>0</v>
      </c>
      <c r="AE53" s="10"/>
    </row>
    <row r="54" spans="1:32">
      <c r="B54" s="23"/>
      <c r="C54" s="23"/>
      <c r="D54" s="23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V54" s="8" t="s">
        <v>19</v>
      </c>
      <c r="W54" s="9">
        <f t="shared" ref="W54:AB54" si="22">COUNTIF(W5:W49,"&gt;=60")-W56-W55</f>
        <v>0</v>
      </c>
      <c r="X54" s="9">
        <f t="shared" si="22"/>
        <v>0</v>
      </c>
      <c r="Y54" s="9">
        <f t="shared" si="22"/>
        <v>0</v>
      </c>
      <c r="Z54" s="9">
        <f t="shared" si="22"/>
        <v>0</v>
      </c>
      <c r="AA54" s="9">
        <f t="shared" si="22"/>
        <v>0</v>
      </c>
      <c r="AB54" s="9">
        <f t="shared" si="22"/>
        <v>0</v>
      </c>
      <c r="AC54" s="7"/>
      <c r="AD54" s="9">
        <f t="shared" ref="AD54" si="23">COUNTIF(AD5:AD49,"&gt;=60")-AD56-AD55</f>
        <v>0</v>
      </c>
      <c r="AE54" s="11"/>
    </row>
    <row r="55" spans="1:32">
      <c r="B55" s="23"/>
      <c r="C55" s="23"/>
      <c r="D55" s="23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V55" s="8" t="s">
        <v>20</v>
      </c>
      <c r="W55" s="9">
        <f t="shared" ref="W55:AB55" si="24">COUNTIF(W5:W49,"&gt;=75")-W56</f>
        <v>0</v>
      </c>
      <c r="X55" s="9">
        <f t="shared" si="24"/>
        <v>0</v>
      </c>
      <c r="Y55" s="9">
        <f t="shared" si="24"/>
        <v>0</v>
      </c>
      <c r="Z55" s="9">
        <f t="shared" si="24"/>
        <v>0</v>
      </c>
      <c r="AA55" s="9">
        <f t="shared" si="24"/>
        <v>0</v>
      </c>
      <c r="AB55" s="9">
        <f t="shared" si="24"/>
        <v>0</v>
      </c>
      <c r="AC55" s="7"/>
      <c r="AD55" s="9">
        <f t="shared" ref="AD55" si="25">COUNTIF(AD5:AD49,"&gt;=75")-AD56</f>
        <v>0</v>
      </c>
    </row>
    <row r="56" spans="1:32">
      <c r="B56" s="23"/>
      <c r="C56" s="23"/>
      <c r="D56" s="23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V56" s="8" t="s">
        <v>21</v>
      </c>
      <c r="W56" s="9">
        <f t="shared" ref="W56:AB56" si="26">COUNTIF(W5:W49,"&gt;=90")</f>
        <v>2</v>
      </c>
      <c r="X56" s="9">
        <f t="shared" si="26"/>
        <v>2</v>
      </c>
      <c r="Y56" s="9">
        <f t="shared" si="26"/>
        <v>2</v>
      </c>
      <c r="Z56" s="9">
        <f t="shared" si="26"/>
        <v>2</v>
      </c>
      <c r="AA56" s="9">
        <f t="shared" si="26"/>
        <v>2</v>
      </c>
      <c r="AB56" s="9">
        <f t="shared" si="26"/>
        <v>0</v>
      </c>
      <c r="AC56" s="7"/>
      <c r="AD56" s="9">
        <f t="shared" ref="AD56" si="27">COUNTIF(AD5:AD49,"&gt;=90")</f>
        <v>2</v>
      </c>
    </row>
    <row r="57" spans="1:32">
      <c r="B57" s="23"/>
      <c r="C57" s="23"/>
      <c r="D57" s="23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V57" s="8" t="s">
        <v>37</v>
      </c>
      <c r="W57" s="9">
        <f t="shared" ref="W57:AB57" si="28">SUM(W4:W49)</f>
        <v>200</v>
      </c>
      <c r="X57" s="9">
        <f t="shared" si="28"/>
        <v>200</v>
      </c>
      <c r="Y57" s="9">
        <f t="shared" si="28"/>
        <v>200</v>
      </c>
      <c r="Z57" s="9">
        <f t="shared" si="28"/>
        <v>200</v>
      </c>
      <c r="AA57" s="9">
        <f t="shared" si="28"/>
        <v>200</v>
      </c>
      <c r="AB57" s="9">
        <f t="shared" si="28"/>
        <v>0</v>
      </c>
      <c r="AC57" s="7"/>
      <c r="AD57" s="9">
        <f t="shared" ref="AD57" si="29">SUM(AD4:AD49)</f>
        <v>200</v>
      </c>
    </row>
    <row r="58" spans="1:32" ht="17.25" customHeight="1">
      <c r="B58" s="24"/>
      <c r="C58" s="24"/>
      <c r="D58" s="24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V58" s="12" t="s">
        <v>22</v>
      </c>
      <c r="W58" s="13">
        <f t="shared" ref="W58:AB58" si="30">AVERAGE(W5:W49)</f>
        <v>100</v>
      </c>
      <c r="X58" s="13">
        <f t="shared" si="30"/>
        <v>100</v>
      </c>
      <c r="Y58" s="13">
        <f t="shared" si="30"/>
        <v>100</v>
      </c>
      <c r="Z58" s="13">
        <f t="shared" si="30"/>
        <v>100</v>
      </c>
      <c r="AA58" s="13">
        <f t="shared" si="30"/>
        <v>100</v>
      </c>
      <c r="AB58" s="13" t="e">
        <f t="shared" si="30"/>
        <v>#DIV/0!</v>
      </c>
      <c r="AC58" s="11"/>
      <c r="AD58" s="13">
        <f t="shared" ref="AD58" si="31">AVERAGE(AD5:AD49)</f>
        <v>100</v>
      </c>
    </row>
    <row r="59" spans="1:32" ht="17.25" customHeight="1">
      <c r="B59" s="24"/>
      <c r="C59" s="24"/>
      <c r="D59" s="24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V59" s="12" t="s">
        <v>157</v>
      </c>
      <c r="W59" s="13">
        <f t="shared" ref="W59:AB59" si="32">(W51-W52)/W51*100</f>
        <v>100</v>
      </c>
      <c r="X59" s="13">
        <f t="shared" si="32"/>
        <v>100</v>
      </c>
      <c r="Y59" s="13">
        <f t="shared" si="32"/>
        <v>100</v>
      </c>
      <c r="Z59" s="13">
        <f t="shared" si="32"/>
        <v>100</v>
      </c>
      <c r="AA59" s="13">
        <f t="shared" si="32"/>
        <v>100</v>
      </c>
      <c r="AB59" s="13" t="e">
        <f t="shared" si="32"/>
        <v>#DIV/0!</v>
      </c>
      <c r="AC59" s="11"/>
      <c r="AD59" s="13">
        <f>(AD51-AD52)/AD51*100</f>
        <v>100</v>
      </c>
    </row>
    <row r="60" spans="1:32">
      <c r="B60" s="23"/>
      <c r="C60" s="23"/>
      <c r="D60" s="23"/>
      <c r="E60" s="11"/>
      <c r="F60" s="11"/>
      <c r="V60" s="73" t="s">
        <v>23</v>
      </c>
      <c r="W60" s="90">
        <f>AVERAGE(AD5:AD49)</f>
        <v>100</v>
      </c>
    </row>
    <row r="61" spans="1:32">
      <c r="V61" s="75" t="s">
        <v>111</v>
      </c>
      <c r="W61" s="330" t="s">
        <v>112</v>
      </c>
      <c r="X61" s="330"/>
      <c r="Y61" s="330"/>
      <c r="Z61" s="330"/>
      <c r="AA61" s="330"/>
      <c r="AB61" s="319" t="s">
        <v>113</v>
      </c>
      <c r="AC61" s="319"/>
    </row>
    <row r="62" spans="1:32">
      <c r="A62" s="15"/>
      <c r="B62"/>
      <c r="C62"/>
      <c r="D62"/>
      <c r="E62" s="337"/>
      <c r="F62" s="337"/>
      <c r="G62" s="337"/>
      <c r="H62" s="337"/>
      <c r="I62" s="337"/>
      <c r="J62" s="337"/>
      <c r="K62" s="32"/>
      <c r="L62" s="32"/>
      <c r="M62" s="338"/>
      <c r="N62" s="338"/>
      <c r="O62" s="338"/>
      <c r="P62" s="33"/>
      <c r="Q62" s="33"/>
      <c r="R62" s="15"/>
      <c r="S62" s="15"/>
      <c r="T62" s="15"/>
      <c r="U62" s="31"/>
      <c r="V62" s="1" t="s">
        <v>49</v>
      </c>
      <c r="W62" s="320">
        <f>title!B20</f>
        <v>0</v>
      </c>
      <c r="X62" s="320"/>
      <c r="Y62" s="320"/>
      <c r="Z62" s="320"/>
      <c r="AA62" s="320"/>
      <c r="AB62" s="314"/>
      <c r="AC62" s="314"/>
      <c r="AD62" s="15"/>
      <c r="AE62" s="31"/>
      <c r="AF62" s="15"/>
    </row>
    <row r="63" spans="1:32">
      <c r="A63" s="15"/>
      <c r="B63"/>
      <c r="C63"/>
      <c r="D63"/>
      <c r="E63" s="337"/>
      <c r="F63" s="337"/>
      <c r="G63" s="337"/>
      <c r="H63" s="337"/>
      <c r="I63" s="337"/>
      <c r="J63" s="337"/>
      <c r="K63" s="32"/>
      <c r="L63" s="32"/>
      <c r="M63" s="338"/>
      <c r="N63" s="338"/>
      <c r="O63" s="338"/>
      <c r="P63" s="33"/>
      <c r="Q63" s="33"/>
      <c r="R63" s="15"/>
      <c r="S63" s="15"/>
      <c r="T63" s="15"/>
      <c r="U63" s="31"/>
      <c r="V63" s="1" t="s">
        <v>11</v>
      </c>
      <c r="W63" s="320">
        <f>title!B21</f>
        <v>0</v>
      </c>
      <c r="X63" s="320"/>
      <c r="Y63" s="320"/>
      <c r="Z63" s="320"/>
      <c r="AA63" s="320"/>
      <c r="AB63" s="314"/>
      <c r="AC63" s="314"/>
      <c r="AD63" s="15"/>
      <c r="AE63" s="31"/>
      <c r="AF63" s="15"/>
    </row>
    <row r="64" spans="1:32">
      <c r="A64" s="15"/>
      <c r="B64"/>
      <c r="C64"/>
      <c r="D64"/>
      <c r="E64" s="337"/>
      <c r="F64" s="337"/>
      <c r="G64" s="337"/>
      <c r="H64" s="337"/>
      <c r="I64" s="337"/>
      <c r="J64" s="337"/>
      <c r="K64" s="32"/>
      <c r="L64" s="32"/>
      <c r="M64" s="338"/>
      <c r="N64" s="338"/>
      <c r="O64" s="338"/>
      <c r="P64" s="33"/>
      <c r="Q64" s="33"/>
      <c r="R64" s="15"/>
      <c r="S64" s="15"/>
      <c r="T64" s="15"/>
      <c r="U64" s="31"/>
      <c r="V64" s="1" t="s">
        <v>71</v>
      </c>
      <c r="W64" s="320">
        <f>title!B22</f>
        <v>0</v>
      </c>
      <c r="X64" s="320"/>
      <c r="Y64" s="320"/>
      <c r="Z64" s="320"/>
      <c r="AA64" s="320"/>
      <c r="AB64" s="314"/>
      <c r="AC64" s="314"/>
      <c r="AD64" s="15"/>
      <c r="AE64" s="31"/>
      <c r="AF64" s="15"/>
    </row>
    <row r="65" spans="1:32">
      <c r="A65" s="15"/>
      <c r="B65"/>
      <c r="C65"/>
      <c r="D65"/>
      <c r="E65" s="337"/>
      <c r="F65" s="337"/>
      <c r="G65" s="337"/>
      <c r="H65" s="337"/>
      <c r="I65" s="337"/>
      <c r="J65" s="337"/>
      <c r="K65" s="32"/>
      <c r="L65" s="32"/>
      <c r="M65" s="338"/>
      <c r="N65" s="338"/>
      <c r="O65" s="338"/>
      <c r="P65" s="33"/>
      <c r="Q65" s="33"/>
      <c r="R65" s="15"/>
      <c r="S65" s="15"/>
      <c r="T65" s="15"/>
      <c r="U65" s="31"/>
      <c r="V65" s="1" t="s">
        <v>69</v>
      </c>
      <c r="W65" s="320">
        <f>title!B23</f>
        <v>0</v>
      </c>
      <c r="X65" s="320"/>
      <c r="Y65" s="320"/>
      <c r="Z65" s="320"/>
      <c r="AA65" s="320"/>
      <c r="AB65" s="314"/>
      <c r="AC65" s="314"/>
      <c r="AD65" s="15"/>
      <c r="AE65" s="31"/>
      <c r="AF65" s="15"/>
    </row>
    <row r="66" spans="1:32">
      <c r="A66" s="15"/>
      <c r="B66"/>
      <c r="C66"/>
      <c r="D66"/>
      <c r="E66" s="337"/>
      <c r="F66" s="337"/>
      <c r="G66" s="337"/>
      <c r="H66" s="337"/>
      <c r="I66" s="337"/>
      <c r="J66" s="337"/>
      <c r="K66" s="32"/>
      <c r="L66" s="32"/>
      <c r="M66" s="338"/>
      <c r="N66" s="338"/>
      <c r="O66" s="338"/>
      <c r="P66" s="33"/>
      <c r="Q66" s="33"/>
      <c r="R66" s="15"/>
      <c r="S66" s="15"/>
      <c r="T66" s="15"/>
      <c r="U66" s="31"/>
      <c r="V66" s="1" t="s">
        <v>70</v>
      </c>
      <c r="W66" s="320">
        <f>title!B24</f>
        <v>0</v>
      </c>
      <c r="X66" s="320"/>
      <c r="Y66" s="320"/>
      <c r="Z66" s="320"/>
      <c r="AA66" s="320"/>
      <c r="AB66" s="314"/>
      <c r="AC66" s="314"/>
      <c r="AD66" s="15"/>
      <c r="AE66" s="31"/>
      <c r="AF66" s="15"/>
    </row>
    <row r="67" spans="1:32">
      <c r="A67" s="15"/>
      <c r="B67"/>
      <c r="C67"/>
      <c r="D67"/>
      <c r="E67" s="337"/>
      <c r="F67" s="337"/>
      <c r="G67" s="337"/>
      <c r="H67" s="337"/>
      <c r="I67" s="337"/>
      <c r="J67" s="337"/>
      <c r="K67" s="32"/>
      <c r="L67" s="32"/>
      <c r="M67" s="338"/>
      <c r="N67" s="338"/>
      <c r="O67" s="338"/>
      <c r="P67" s="33"/>
      <c r="Q67" s="33"/>
      <c r="R67" s="15"/>
      <c r="S67" s="15"/>
      <c r="T67" s="15"/>
      <c r="U67" s="31"/>
      <c r="V67" s="1" t="s">
        <v>8</v>
      </c>
      <c r="W67" s="320">
        <f>title!B25</f>
        <v>0</v>
      </c>
      <c r="X67" s="320"/>
      <c r="Y67" s="320"/>
      <c r="Z67" s="320"/>
      <c r="AA67" s="320"/>
      <c r="AB67" s="314"/>
      <c r="AC67" s="314"/>
      <c r="AD67" s="15"/>
      <c r="AE67" s="31"/>
      <c r="AF67" s="15"/>
    </row>
    <row r="68" spans="1:3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31"/>
      <c r="V68" s="15"/>
      <c r="W68" s="15"/>
      <c r="X68" s="15"/>
      <c r="Y68" s="15"/>
      <c r="Z68" s="15"/>
      <c r="AA68" s="15"/>
      <c r="AB68" s="15"/>
      <c r="AC68" s="15"/>
      <c r="AD68" s="15"/>
      <c r="AE68" s="31"/>
      <c r="AF68" s="15"/>
    </row>
    <row r="69" spans="1:32">
      <c r="A69" s="16" t="s">
        <v>29</v>
      </c>
      <c r="B69" s="16"/>
      <c r="C69" s="16"/>
      <c r="D69" s="16"/>
      <c r="E69" s="16"/>
      <c r="F69" s="16"/>
      <c r="G69" s="16" t="s">
        <v>30</v>
      </c>
      <c r="H69" s="16"/>
      <c r="I69" s="16"/>
      <c r="J69" s="16"/>
      <c r="K69" s="16"/>
      <c r="L69" s="16"/>
      <c r="M69" s="15"/>
      <c r="N69" s="15"/>
      <c r="O69" s="15"/>
      <c r="P69" s="15"/>
      <c r="Q69" s="15"/>
      <c r="R69" s="15"/>
      <c r="S69" s="15"/>
      <c r="T69" s="15"/>
      <c r="U69" s="51" t="s">
        <v>29</v>
      </c>
      <c r="V69" s="16"/>
      <c r="W69" s="16"/>
      <c r="X69" s="16" t="s">
        <v>30</v>
      </c>
      <c r="Y69" s="16"/>
      <c r="Z69" s="15"/>
      <c r="AA69" s="15"/>
      <c r="AB69" s="15"/>
      <c r="AC69" s="15"/>
      <c r="AD69" s="16" t="s">
        <v>31</v>
      </c>
      <c r="AE69" s="31"/>
      <c r="AF69" s="15"/>
    </row>
  </sheetData>
  <mergeCells count="41">
    <mergeCell ref="A1:R1"/>
    <mergeCell ref="U1:AF1"/>
    <mergeCell ref="A3:A4"/>
    <mergeCell ref="B3:B4"/>
    <mergeCell ref="U3:U4"/>
    <mergeCell ref="V3:V4"/>
    <mergeCell ref="AE3:AE4"/>
    <mergeCell ref="AF3:AF4"/>
    <mergeCell ref="F3:H3"/>
    <mergeCell ref="L3:N3"/>
    <mergeCell ref="I3:K3"/>
    <mergeCell ref="C3:E3"/>
    <mergeCell ref="O3:Q3"/>
    <mergeCell ref="R3:T3"/>
    <mergeCell ref="AB61:AC61"/>
    <mergeCell ref="AH6:AM26"/>
    <mergeCell ref="W61:AA61"/>
    <mergeCell ref="E67:J67"/>
    <mergeCell ref="M67:O67"/>
    <mergeCell ref="AB67:AC67"/>
    <mergeCell ref="E64:J64"/>
    <mergeCell ref="M64:O64"/>
    <mergeCell ref="AB64:AC64"/>
    <mergeCell ref="E65:J65"/>
    <mergeCell ref="M65:O65"/>
    <mergeCell ref="AB65:AC65"/>
    <mergeCell ref="W64:AA64"/>
    <mergeCell ref="W65:AA65"/>
    <mergeCell ref="W66:AA66"/>
    <mergeCell ref="W67:AA67"/>
    <mergeCell ref="E66:J66"/>
    <mergeCell ref="M66:O66"/>
    <mergeCell ref="AB66:AC66"/>
    <mergeCell ref="E62:J62"/>
    <mergeCell ref="M62:O62"/>
    <mergeCell ref="AB62:AC62"/>
    <mergeCell ref="E63:J63"/>
    <mergeCell ref="M63:O63"/>
    <mergeCell ref="AB63:AC63"/>
    <mergeCell ref="W62:AA62"/>
    <mergeCell ref="W63:AA63"/>
  </mergeCells>
  <pageMargins left="0.7" right="0.31" top="0.42" bottom="0.37" header="0.3" footer="0.3"/>
  <pageSetup paperSize="9" scale="59" orientation="portrait" verticalDpi="300" r:id="rId1"/>
  <colBreaks count="1" manualBreakCount="1">
    <brk id="20" max="6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AE69"/>
  <sheetViews>
    <sheetView view="pageBreakPreview" zoomScale="70" zoomScaleSheetLayoutView="70" workbookViewId="0">
      <selection activeCell="H6" sqref="H6"/>
    </sheetView>
  </sheetViews>
  <sheetFormatPr defaultRowHeight="15.75"/>
  <cols>
    <col min="1" max="1" width="5.5703125" style="2" bestFit="1" customWidth="1"/>
    <col min="2" max="2" width="38.7109375" style="2" customWidth="1"/>
    <col min="3" max="10" width="9.7109375" style="2" customWidth="1"/>
    <col min="11" max="12" width="3.85546875" style="2" bestFit="1" customWidth="1"/>
    <col min="13" max="13" width="6.85546875" style="2" bestFit="1" customWidth="1"/>
    <col min="14" max="14" width="38.7109375" style="2" customWidth="1"/>
    <col min="15" max="22" width="9.7109375" style="2" customWidth="1"/>
    <col min="23" max="23" width="3.85546875" style="30" bestFit="1" customWidth="1"/>
    <col min="24" max="24" width="3.85546875" style="2" bestFit="1" customWidth="1"/>
    <col min="25" max="16384" width="9.140625" style="2"/>
  </cols>
  <sheetData>
    <row r="1" spans="1:31">
      <c r="A1" s="315" t="str">
        <f>title!B2</f>
        <v>PM SHRI SCHOOL JAWAHAR NAVODAYA VIDYALAYA, RAJKOT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 t="str">
        <f>title!B2</f>
        <v>PM SHRI SCHOOL JAWAHAR NAVODAYA VIDYALAYA, RAJKOT</v>
      </c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</row>
    <row r="2" spans="1:31">
      <c r="A2" s="3"/>
      <c r="B2" s="3"/>
      <c r="C2" s="3"/>
      <c r="E2" s="4" t="s">
        <v>26</v>
      </c>
      <c r="F2" s="3" t="s">
        <v>39</v>
      </c>
      <c r="G2" s="3"/>
      <c r="H2" s="178" t="s">
        <v>237</v>
      </c>
      <c r="I2" s="3" t="str">
        <f>title!B12</f>
        <v>2024-25</v>
      </c>
      <c r="J2" s="3"/>
      <c r="K2" s="3"/>
      <c r="L2" s="3"/>
      <c r="M2" s="3"/>
      <c r="N2" s="3"/>
      <c r="O2" s="3"/>
      <c r="Q2" s="4" t="s">
        <v>26</v>
      </c>
      <c r="R2" s="3" t="s">
        <v>39</v>
      </c>
      <c r="S2" s="3"/>
      <c r="T2" s="3"/>
      <c r="U2" s="3"/>
      <c r="V2" s="3"/>
      <c r="W2" s="29"/>
      <c r="X2" s="3"/>
    </row>
    <row r="3" spans="1:31" ht="38.25">
      <c r="A3" s="335" t="s">
        <v>24</v>
      </c>
      <c r="B3" s="333" t="s">
        <v>7</v>
      </c>
      <c r="C3" s="70" t="str">
        <f>title!A20</f>
        <v>ENGLISH</v>
      </c>
      <c r="D3" s="71" t="str">
        <f>title!A21</f>
        <v>HINDI</v>
      </c>
      <c r="E3" s="71" t="str">
        <f>title!A22</f>
        <v>GEOGRAPHY</v>
      </c>
      <c r="F3" s="71" t="str">
        <f>title!A23</f>
        <v>ECONOMICS</v>
      </c>
      <c r="G3" s="71" t="str">
        <f>title!A24</f>
        <v>HISTORY</v>
      </c>
      <c r="H3" s="71">
        <f>title!A25</f>
        <v>0</v>
      </c>
      <c r="I3" s="6" t="s">
        <v>13</v>
      </c>
      <c r="J3" s="5" t="s">
        <v>28</v>
      </c>
      <c r="K3" s="331" t="s">
        <v>14</v>
      </c>
      <c r="L3" s="331" t="s">
        <v>25</v>
      </c>
      <c r="M3" s="316" t="s">
        <v>24</v>
      </c>
      <c r="N3" s="317" t="s">
        <v>7</v>
      </c>
      <c r="O3" s="70" t="str">
        <f t="shared" ref="O3:T3" si="0">C3</f>
        <v>ENGLISH</v>
      </c>
      <c r="P3" s="71" t="str">
        <f t="shared" si="0"/>
        <v>HINDI</v>
      </c>
      <c r="Q3" s="71" t="str">
        <f t="shared" si="0"/>
        <v>GEOGRAPHY</v>
      </c>
      <c r="R3" s="71" t="str">
        <f t="shared" si="0"/>
        <v>ECONOMICS</v>
      </c>
      <c r="S3" s="71" t="str">
        <f t="shared" si="0"/>
        <v>HISTORY</v>
      </c>
      <c r="T3" s="71">
        <f t="shared" si="0"/>
        <v>0</v>
      </c>
      <c r="U3" s="6" t="s">
        <v>13</v>
      </c>
      <c r="V3" s="5" t="s">
        <v>28</v>
      </c>
      <c r="W3" s="318" t="s">
        <v>14</v>
      </c>
      <c r="X3" s="318" t="s">
        <v>25</v>
      </c>
    </row>
    <row r="4" spans="1:31">
      <c r="A4" s="336"/>
      <c r="B4" s="334"/>
      <c r="C4" s="259">
        <f>title!C20</f>
        <v>40</v>
      </c>
      <c r="D4" s="259">
        <f>title!C21</f>
        <v>40</v>
      </c>
      <c r="E4" s="259">
        <f>title!C22</f>
        <v>40</v>
      </c>
      <c r="F4" s="259">
        <f>title!C23</f>
        <v>40</v>
      </c>
      <c r="G4" s="259">
        <f>title!C24</f>
        <v>40</v>
      </c>
      <c r="H4" s="259">
        <f>title!C25</f>
        <v>0</v>
      </c>
      <c r="I4" s="259">
        <f>SUM(C4:H4)-title!C25</f>
        <v>200</v>
      </c>
      <c r="J4" s="17" t="s">
        <v>81</v>
      </c>
      <c r="K4" s="332"/>
      <c r="L4" s="332"/>
      <c r="M4" s="316"/>
      <c r="N4" s="317"/>
      <c r="O4" s="17" t="s">
        <v>33</v>
      </c>
      <c r="P4" s="17" t="s">
        <v>33</v>
      </c>
      <c r="Q4" s="17" t="s">
        <v>33</v>
      </c>
      <c r="R4" s="17" t="s">
        <v>33</v>
      </c>
      <c r="S4" s="17" t="s">
        <v>33</v>
      </c>
      <c r="T4" s="17" t="s">
        <v>33</v>
      </c>
      <c r="U4" s="17" t="s">
        <v>34</v>
      </c>
      <c r="V4" s="17" t="s">
        <v>35</v>
      </c>
      <c r="W4" s="318"/>
      <c r="X4" s="318"/>
    </row>
    <row r="5" spans="1:31" ht="16.5" thickBot="1">
      <c r="A5" s="18">
        <f>IF(biodata!B9&lt;&gt;"",biodata!B9,"")</f>
        <v>1101</v>
      </c>
      <c r="B5" s="19" t="str">
        <f>IF(biodata!D9&lt;&gt;"",biodata!D9,"")</f>
        <v>a</v>
      </c>
      <c r="C5" s="77">
        <v>40</v>
      </c>
      <c r="D5" s="77">
        <v>40</v>
      </c>
      <c r="E5" s="77">
        <v>40</v>
      </c>
      <c r="F5" s="77">
        <v>40</v>
      </c>
      <c r="G5" s="26">
        <v>40</v>
      </c>
      <c r="H5" s="26"/>
      <c r="I5" s="20">
        <f>ROUND((SUM(C5:H5)),0)</f>
        <v>200</v>
      </c>
      <c r="J5" s="21">
        <f>I5/200*100</f>
        <v>100</v>
      </c>
      <c r="K5" s="22" t="str">
        <f>IF(I5&gt;90,"A1",IF(I5&gt;80,"A2",IF(I5&gt;70,"B1",IF(I5&gt;60,"B2",IF(I5&gt;50,"C1",IF(I5&gt;40,"C2",IF(I5&gt;33,"D",IF(I5&gt;20,"E1","E2"))))))))</f>
        <v>A1</v>
      </c>
      <c r="L5" s="19">
        <f t="shared" ref="L5:L47" si="1">RANK(J5,$J$5:$J$49,0)</f>
        <v>1</v>
      </c>
      <c r="M5" s="14">
        <f>IF(biodata!B9&lt;&gt;"",biodata!B9,"")</f>
        <v>1101</v>
      </c>
      <c r="N5" s="14" t="str">
        <f>IF(biodata!D9&lt;&gt;"",biodata!D9,"")</f>
        <v>a</v>
      </c>
      <c r="O5" s="50">
        <f t="shared" ref="O5:T20" si="2">IF(C5&lt;&gt;"",C5*100/40,"")</f>
        <v>100</v>
      </c>
      <c r="P5" s="50">
        <f t="shared" si="2"/>
        <v>100</v>
      </c>
      <c r="Q5" s="50">
        <f t="shared" si="2"/>
        <v>100</v>
      </c>
      <c r="R5" s="50">
        <f t="shared" si="2"/>
        <v>100</v>
      </c>
      <c r="S5" s="50">
        <f t="shared" si="2"/>
        <v>100</v>
      </c>
      <c r="T5" s="50" t="str">
        <f t="shared" si="2"/>
        <v/>
      </c>
      <c r="U5" s="50">
        <f>IF(O5&lt;&gt;"",SUM(O5:T5),"")</f>
        <v>500</v>
      </c>
      <c r="V5" s="28">
        <f>IF(U5&lt;&gt;"",U5/500*100,"")</f>
        <v>100</v>
      </c>
      <c r="W5" s="22" t="str">
        <f>IF(V5&lt;&gt;"",IF(U5&gt;90,"A1",IF(U5&gt;80,"A2",IF(U5&gt;70,"B1",IF(U5&gt;60,"B2",IF(U5&gt;50,"C1",IF(U5&gt;40,"C2",IF(U5&gt;33,"D",IF(U5&gt;20,"E1","E2")))))))),"")</f>
        <v>A1</v>
      </c>
      <c r="X5" s="19">
        <f>IF(V5&lt;&gt;"",RANK(V5,$V$5:$V$49,0),"")</f>
        <v>1</v>
      </c>
    </row>
    <row r="6" spans="1:31">
      <c r="A6" s="18">
        <f>IF(biodata!B10&lt;&gt;"",biodata!B10,"")</f>
        <v>1102</v>
      </c>
      <c r="B6" s="19" t="str">
        <f>IF(biodata!D10&lt;&gt;"",biodata!D10,"")</f>
        <v/>
      </c>
      <c r="C6" s="77">
        <v>40</v>
      </c>
      <c r="D6" s="77">
        <v>40</v>
      </c>
      <c r="E6" s="77">
        <v>40</v>
      </c>
      <c r="F6" s="77">
        <v>40</v>
      </c>
      <c r="G6" s="26">
        <v>40</v>
      </c>
      <c r="H6" s="26"/>
      <c r="I6" s="20">
        <f t="shared" ref="I6:I47" si="3">ROUND((SUM(C6:H6)),0)</f>
        <v>200</v>
      </c>
      <c r="J6" s="21">
        <f t="shared" ref="J6:J49" si="4">I6/200*100</f>
        <v>100</v>
      </c>
      <c r="K6" s="22" t="str">
        <f>IF(I6&gt;90,"A1",IF(I6&gt;80,"A2",IF(I6&gt;70,"B1",IF(I6&gt;60,"B2",IF(I6&gt;50,"C1",IF(I6&gt;40,"C2",IF(I6&gt;33,"D",IF(I6&gt;20,"E1","E2"))))))))</f>
        <v>A1</v>
      </c>
      <c r="L6" s="19">
        <f t="shared" si="1"/>
        <v>1</v>
      </c>
      <c r="M6" s="14">
        <f>IF(biodata!B10&lt;&gt;"",biodata!B10,"")</f>
        <v>1102</v>
      </c>
      <c r="N6" s="14" t="str">
        <f>IF(biodata!D10&lt;&gt;"",biodata!D10,"")</f>
        <v/>
      </c>
      <c r="O6" s="50">
        <f t="shared" si="2"/>
        <v>100</v>
      </c>
      <c r="P6" s="50">
        <f t="shared" si="2"/>
        <v>100</v>
      </c>
      <c r="Q6" s="50">
        <f t="shared" si="2"/>
        <v>100</v>
      </c>
      <c r="R6" s="50">
        <f t="shared" si="2"/>
        <v>100</v>
      </c>
      <c r="S6" s="50">
        <f t="shared" si="2"/>
        <v>100</v>
      </c>
      <c r="T6" s="50" t="str">
        <f t="shared" si="2"/>
        <v/>
      </c>
      <c r="U6" s="50">
        <f t="shared" ref="U6:U49" si="5">IF(O6&lt;&gt;"",SUM(O6:T6),"")</f>
        <v>500</v>
      </c>
      <c r="V6" s="28">
        <f t="shared" ref="V6:V49" si="6">IF(U6&lt;&gt;"",U6/500*100,"")</f>
        <v>100</v>
      </c>
      <c r="W6" s="22" t="str">
        <f t="shared" ref="W6:W49" si="7">IF(V6&lt;&gt;"",IF(U6&gt;90,"A1",IF(U6&gt;80,"A2",IF(U6&gt;70,"B1",IF(U6&gt;60,"B2",IF(U6&gt;50,"C1",IF(U6&gt;40,"C2",IF(U6&gt;33,"D",IF(U6&gt;20,"E1","E2")))))))),"")</f>
        <v>A1</v>
      </c>
      <c r="X6" s="19">
        <f t="shared" ref="X6:X49" si="8">IF(V6&lt;&gt;"",RANK(V6,$V$5:$V$49,0),"")</f>
        <v>1</v>
      </c>
      <c r="Z6" s="340" t="s">
        <v>36</v>
      </c>
      <c r="AA6" s="341"/>
      <c r="AB6" s="341"/>
      <c r="AC6" s="341"/>
      <c r="AD6" s="341"/>
      <c r="AE6" s="342"/>
    </row>
    <row r="7" spans="1:31">
      <c r="A7" s="18">
        <f>IF(biodata!B11&lt;&gt;"",biodata!B11,"")</f>
        <v>1103</v>
      </c>
      <c r="B7" s="19" t="str">
        <f>IF(biodata!D11&lt;&gt;"",biodata!D11,"")</f>
        <v/>
      </c>
      <c r="C7" s="77"/>
      <c r="D7" s="26"/>
      <c r="E7" s="26"/>
      <c r="F7" s="27"/>
      <c r="G7" s="26"/>
      <c r="H7" s="26"/>
      <c r="I7" s="20">
        <f t="shared" si="3"/>
        <v>0</v>
      </c>
      <c r="J7" s="21">
        <f t="shared" si="4"/>
        <v>0</v>
      </c>
      <c r="K7" s="22" t="str">
        <f t="shared" ref="K7:K42" si="9">IF(I7&gt;90,"A1",IF(I7&gt;80,"A2",IF(I7&gt;70,"B1",IF(I7&gt;60,"B2",IF(I7&gt;50,"C1",IF(I7&gt;40,"C2",IF(I7&gt;33,"D",IF(I7&gt;20,"E1","E2"))))))))</f>
        <v>E2</v>
      </c>
      <c r="L7" s="19">
        <f t="shared" si="1"/>
        <v>3</v>
      </c>
      <c r="M7" s="14">
        <f>IF(biodata!B11&lt;&gt;"",biodata!B11,"")</f>
        <v>1103</v>
      </c>
      <c r="N7" s="14" t="str">
        <f>IF(biodata!D11&lt;&gt;"",biodata!D11,"")</f>
        <v/>
      </c>
      <c r="O7" s="50" t="str">
        <f t="shared" si="2"/>
        <v/>
      </c>
      <c r="P7" s="50" t="str">
        <f t="shared" si="2"/>
        <v/>
      </c>
      <c r="Q7" s="50" t="str">
        <f t="shared" si="2"/>
        <v/>
      </c>
      <c r="R7" s="50" t="str">
        <f t="shared" si="2"/>
        <v/>
      </c>
      <c r="S7" s="50" t="str">
        <f t="shared" si="2"/>
        <v/>
      </c>
      <c r="T7" s="50" t="str">
        <f t="shared" si="2"/>
        <v/>
      </c>
      <c r="U7" s="50" t="str">
        <f t="shared" si="5"/>
        <v/>
      </c>
      <c r="V7" s="28" t="str">
        <f t="shared" si="6"/>
        <v/>
      </c>
      <c r="W7" s="22" t="str">
        <f t="shared" si="7"/>
        <v/>
      </c>
      <c r="X7" s="19" t="str">
        <f t="shared" si="8"/>
        <v/>
      </c>
      <c r="Z7" s="343"/>
      <c r="AA7" s="344"/>
      <c r="AB7" s="344"/>
      <c r="AC7" s="344"/>
      <c r="AD7" s="344"/>
      <c r="AE7" s="345"/>
    </row>
    <row r="8" spans="1:31">
      <c r="A8" s="18">
        <f>IF(biodata!B12&lt;&gt;"",biodata!B12,"")</f>
        <v>1104</v>
      </c>
      <c r="B8" s="19" t="str">
        <f>IF(biodata!D12&lt;&gt;"",biodata!D12,"")</f>
        <v/>
      </c>
      <c r="C8" s="77"/>
      <c r="D8" s="26"/>
      <c r="E8" s="26"/>
      <c r="F8" s="27"/>
      <c r="G8" s="26"/>
      <c r="H8" s="26"/>
      <c r="I8" s="20">
        <f t="shared" si="3"/>
        <v>0</v>
      </c>
      <c r="J8" s="21">
        <f t="shared" si="4"/>
        <v>0</v>
      </c>
      <c r="K8" s="22" t="str">
        <f t="shared" si="9"/>
        <v>E2</v>
      </c>
      <c r="L8" s="19">
        <f t="shared" si="1"/>
        <v>3</v>
      </c>
      <c r="M8" s="14">
        <f>IF(biodata!B12&lt;&gt;"",biodata!B12,"")</f>
        <v>1104</v>
      </c>
      <c r="N8" s="14" t="str">
        <f>IF(biodata!D12&lt;&gt;"",biodata!D12,"")</f>
        <v/>
      </c>
      <c r="O8" s="50" t="str">
        <f t="shared" si="2"/>
        <v/>
      </c>
      <c r="P8" s="50" t="str">
        <f t="shared" si="2"/>
        <v/>
      </c>
      <c r="Q8" s="50" t="str">
        <f t="shared" si="2"/>
        <v/>
      </c>
      <c r="R8" s="50" t="str">
        <f t="shared" si="2"/>
        <v/>
      </c>
      <c r="S8" s="50" t="str">
        <f t="shared" si="2"/>
        <v/>
      </c>
      <c r="T8" s="50" t="str">
        <f t="shared" si="2"/>
        <v/>
      </c>
      <c r="U8" s="50" t="str">
        <f t="shared" si="5"/>
        <v/>
      </c>
      <c r="V8" s="28" t="str">
        <f t="shared" si="6"/>
        <v/>
      </c>
      <c r="W8" s="22" t="str">
        <f t="shared" si="7"/>
        <v/>
      </c>
      <c r="X8" s="19" t="str">
        <f t="shared" si="8"/>
        <v/>
      </c>
      <c r="Z8" s="343"/>
      <c r="AA8" s="344"/>
      <c r="AB8" s="344"/>
      <c r="AC8" s="344"/>
      <c r="AD8" s="344"/>
      <c r="AE8" s="345"/>
    </row>
    <row r="9" spans="1:31">
      <c r="A9" s="18">
        <f>IF(biodata!B13&lt;&gt;"",biodata!B13,"")</f>
        <v>1105</v>
      </c>
      <c r="B9" s="19" t="str">
        <f>IF(biodata!D13&lt;&gt;"",biodata!D13,"")</f>
        <v/>
      </c>
      <c r="C9" s="77"/>
      <c r="D9" s="26"/>
      <c r="E9" s="26"/>
      <c r="F9" s="27"/>
      <c r="G9" s="26"/>
      <c r="H9" s="26"/>
      <c r="I9" s="20">
        <f t="shared" si="3"/>
        <v>0</v>
      </c>
      <c r="J9" s="21">
        <f t="shared" si="4"/>
        <v>0</v>
      </c>
      <c r="K9" s="22" t="str">
        <f t="shared" si="9"/>
        <v>E2</v>
      </c>
      <c r="L9" s="19">
        <f t="shared" si="1"/>
        <v>3</v>
      </c>
      <c r="M9" s="14">
        <f>IF(biodata!B13&lt;&gt;"",biodata!B13,"")</f>
        <v>1105</v>
      </c>
      <c r="N9" s="14" t="str">
        <f>IF(biodata!D13&lt;&gt;"",biodata!D13,"")</f>
        <v/>
      </c>
      <c r="O9" s="50" t="str">
        <f t="shared" si="2"/>
        <v/>
      </c>
      <c r="P9" s="50" t="str">
        <f t="shared" si="2"/>
        <v/>
      </c>
      <c r="Q9" s="50" t="str">
        <f t="shared" si="2"/>
        <v/>
      </c>
      <c r="R9" s="50" t="str">
        <f t="shared" si="2"/>
        <v/>
      </c>
      <c r="S9" s="50" t="str">
        <f t="shared" si="2"/>
        <v/>
      </c>
      <c r="T9" s="50" t="str">
        <f t="shared" si="2"/>
        <v/>
      </c>
      <c r="U9" s="50" t="str">
        <f t="shared" si="5"/>
        <v/>
      </c>
      <c r="V9" s="28" t="str">
        <f t="shared" si="6"/>
        <v/>
      </c>
      <c r="W9" s="22" t="str">
        <f t="shared" si="7"/>
        <v/>
      </c>
      <c r="X9" s="19" t="str">
        <f t="shared" si="8"/>
        <v/>
      </c>
      <c r="Z9" s="343"/>
      <c r="AA9" s="344"/>
      <c r="AB9" s="344"/>
      <c r="AC9" s="344"/>
      <c r="AD9" s="344"/>
      <c r="AE9" s="345"/>
    </row>
    <row r="10" spans="1:31">
      <c r="A10" s="18">
        <f>IF(biodata!B14&lt;&gt;"",biodata!B14,"")</f>
        <v>1106</v>
      </c>
      <c r="B10" s="19" t="str">
        <f>IF(biodata!D14&lt;&gt;"",biodata!D14,"")</f>
        <v/>
      </c>
      <c r="C10" s="77"/>
      <c r="D10" s="26"/>
      <c r="E10" s="26"/>
      <c r="F10" s="27"/>
      <c r="G10" s="26"/>
      <c r="H10" s="26"/>
      <c r="I10" s="20">
        <f t="shared" si="3"/>
        <v>0</v>
      </c>
      <c r="J10" s="21">
        <f t="shared" si="4"/>
        <v>0</v>
      </c>
      <c r="K10" s="22" t="str">
        <f t="shared" si="9"/>
        <v>E2</v>
      </c>
      <c r="L10" s="19">
        <f t="shared" si="1"/>
        <v>3</v>
      </c>
      <c r="M10" s="14">
        <f>IF(biodata!B14&lt;&gt;"",biodata!B14,"")</f>
        <v>1106</v>
      </c>
      <c r="N10" s="14" t="str">
        <f>IF(biodata!D14&lt;&gt;"",biodata!D14,"")</f>
        <v/>
      </c>
      <c r="O10" s="50" t="str">
        <f t="shared" si="2"/>
        <v/>
      </c>
      <c r="P10" s="50" t="str">
        <f t="shared" si="2"/>
        <v/>
      </c>
      <c r="Q10" s="50" t="str">
        <f t="shared" si="2"/>
        <v/>
      </c>
      <c r="R10" s="50" t="str">
        <f t="shared" si="2"/>
        <v/>
      </c>
      <c r="S10" s="50" t="str">
        <f t="shared" si="2"/>
        <v/>
      </c>
      <c r="T10" s="50" t="str">
        <f t="shared" si="2"/>
        <v/>
      </c>
      <c r="U10" s="50" t="str">
        <f t="shared" si="5"/>
        <v/>
      </c>
      <c r="V10" s="28" t="str">
        <f t="shared" si="6"/>
        <v/>
      </c>
      <c r="W10" s="22" t="str">
        <f t="shared" si="7"/>
        <v/>
      </c>
      <c r="X10" s="19" t="str">
        <f t="shared" si="8"/>
        <v/>
      </c>
      <c r="Z10" s="343"/>
      <c r="AA10" s="344"/>
      <c r="AB10" s="344"/>
      <c r="AC10" s="344"/>
      <c r="AD10" s="344"/>
      <c r="AE10" s="345"/>
    </row>
    <row r="11" spans="1:31">
      <c r="A11" s="18">
        <f>IF(biodata!B15&lt;&gt;"",biodata!B15,"")</f>
        <v>1107</v>
      </c>
      <c r="B11" s="19" t="str">
        <f>IF(biodata!D15&lt;&gt;"",biodata!D15,"")</f>
        <v/>
      </c>
      <c r="C11" s="77"/>
      <c r="D11" s="26"/>
      <c r="E11" s="26"/>
      <c r="F11" s="27"/>
      <c r="G11" s="26"/>
      <c r="H11" s="26"/>
      <c r="I11" s="20">
        <f t="shared" si="3"/>
        <v>0</v>
      </c>
      <c r="J11" s="21">
        <f t="shared" si="4"/>
        <v>0</v>
      </c>
      <c r="K11" s="22" t="str">
        <f t="shared" si="9"/>
        <v>E2</v>
      </c>
      <c r="L11" s="19">
        <f t="shared" si="1"/>
        <v>3</v>
      </c>
      <c r="M11" s="14">
        <f>IF(biodata!B15&lt;&gt;"",biodata!B15,"")</f>
        <v>1107</v>
      </c>
      <c r="N11" s="14" t="str">
        <f>IF(biodata!D15&lt;&gt;"",biodata!D15,"")</f>
        <v/>
      </c>
      <c r="O11" s="50" t="str">
        <f t="shared" si="2"/>
        <v/>
      </c>
      <c r="P11" s="50" t="str">
        <f t="shared" si="2"/>
        <v/>
      </c>
      <c r="Q11" s="50" t="str">
        <f t="shared" si="2"/>
        <v/>
      </c>
      <c r="R11" s="50" t="str">
        <f t="shared" si="2"/>
        <v/>
      </c>
      <c r="S11" s="50" t="str">
        <f t="shared" si="2"/>
        <v/>
      </c>
      <c r="T11" s="50" t="str">
        <f t="shared" si="2"/>
        <v/>
      </c>
      <c r="U11" s="50" t="str">
        <f t="shared" si="5"/>
        <v/>
      </c>
      <c r="V11" s="28" t="str">
        <f t="shared" si="6"/>
        <v/>
      </c>
      <c r="W11" s="22" t="str">
        <f t="shared" si="7"/>
        <v/>
      </c>
      <c r="X11" s="19" t="str">
        <f t="shared" si="8"/>
        <v/>
      </c>
      <c r="Z11" s="343"/>
      <c r="AA11" s="344"/>
      <c r="AB11" s="344"/>
      <c r="AC11" s="344"/>
      <c r="AD11" s="344"/>
      <c r="AE11" s="345"/>
    </row>
    <row r="12" spans="1:31">
      <c r="A12" s="18">
        <f>IF(biodata!B16&lt;&gt;"",biodata!B16,"")</f>
        <v>1108</v>
      </c>
      <c r="B12" s="19" t="str">
        <f>IF(biodata!D16&lt;&gt;"",biodata!D16,"")</f>
        <v/>
      </c>
      <c r="C12" s="77"/>
      <c r="D12" s="26"/>
      <c r="E12" s="26"/>
      <c r="F12" s="27"/>
      <c r="G12" s="26"/>
      <c r="H12" s="26"/>
      <c r="I12" s="20">
        <f t="shared" si="3"/>
        <v>0</v>
      </c>
      <c r="J12" s="21">
        <f t="shared" si="4"/>
        <v>0</v>
      </c>
      <c r="K12" s="22" t="str">
        <f t="shared" si="9"/>
        <v>E2</v>
      </c>
      <c r="L12" s="19">
        <f t="shared" si="1"/>
        <v>3</v>
      </c>
      <c r="M12" s="14">
        <f>IF(biodata!B16&lt;&gt;"",biodata!B16,"")</f>
        <v>1108</v>
      </c>
      <c r="N12" s="14" t="str">
        <f>IF(biodata!D16&lt;&gt;"",biodata!D16,"")</f>
        <v/>
      </c>
      <c r="O12" s="50" t="str">
        <f t="shared" si="2"/>
        <v/>
      </c>
      <c r="P12" s="50" t="str">
        <f t="shared" si="2"/>
        <v/>
      </c>
      <c r="Q12" s="50" t="str">
        <f t="shared" si="2"/>
        <v/>
      </c>
      <c r="R12" s="50" t="str">
        <f t="shared" si="2"/>
        <v/>
      </c>
      <c r="S12" s="50" t="str">
        <f t="shared" si="2"/>
        <v/>
      </c>
      <c r="T12" s="50" t="str">
        <f t="shared" si="2"/>
        <v/>
      </c>
      <c r="U12" s="50" t="str">
        <f t="shared" si="5"/>
        <v/>
      </c>
      <c r="V12" s="28" t="str">
        <f t="shared" si="6"/>
        <v/>
      </c>
      <c r="W12" s="22" t="str">
        <f t="shared" si="7"/>
        <v/>
      </c>
      <c r="X12" s="19" t="str">
        <f t="shared" si="8"/>
        <v/>
      </c>
      <c r="Z12" s="343"/>
      <c r="AA12" s="344"/>
      <c r="AB12" s="344"/>
      <c r="AC12" s="344"/>
      <c r="AD12" s="344"/>
      <c r="AE12" s="345"/>
    </row>
    <row r="13" spans="1:31">
      <c r="A13" s="18">
        <f>IF(biodata!B17&lt;&gt;"",biodata!B17,"")</f>
        <v>1109</v>
      </c>
      <c r="B13" s="19" t="str">
        <f>IF(biodata!D17&lt;&gt;"",biodata!D17,"")</f>
        <v/>
      </c>
      <c r="C13" s="77"/>
      <c r="D13" s="26"/>
      <c r="E13" s="26"/>
      <c r="F13" s="27"/>
      <c r="G13" s="26"/>
      <c r="H13" s="26"/>
      <c r="I13" s="20">
        <f t="shared" si="3"/>
        <v>0</v>
      </c>
      <c r="J13" s="21">
        <f t="shared" si="4"/>
        <v>0</v>
      </c>
      <c r="K13" s="22" t="str">
        <f t="shared" si="9"/>
        <v>E2</v>
      </c>
      <c r="L13" s="19">
        <f t="shared" si="1"/>
        <v>3</v>
      </c>
      <c r="M13" s="14">
        <f>IF(biodata!B17&lt;&gt;"",biodata!B17,"")</f>
        <v>1109</v>
      </c>
      <c r="N13" s="14" t="str">
        <f>IF(biodata!D17&lt;&gt;"",biodata!D17,"")</f>
        <v/>
      </c>
      <c r="O13" s="50" t="str">
        <f t="shared" si="2"/>
        <v/>
      </c>
      <c r="P13" s="50" t="str">
        <f t="shared" si="2"/>
        <v/>
      </c>
      <c r="Q13" s="50" t="str">
        <f t="shared" si="2"/>
        <v/>
      </c>
      <c r="R13" s="50" t="str">
        <f t="shared" si="2"/>
        <v/>
      </c>
      <c r="S13" s="50" t="str">
        <f t="shared" si="2"/>
        <v/>
      </c>
      <c r="T13" s="50" t="str">
        <f t="shared" si="2"/>
        <v/>
      </c>
      <c r="U13" s="50" t="str">
        <f t="shared" si="5"/>
        <v/>
      </c>
      <c r="V13" s="28" t="str">
        <f t="shared" si="6"/>
        <v/>
      </c>
      <c r="W13" s="22" t="str">
        <f t="shared" si="7"/>
        <v/>
      </c>
      <c r="X13" s="19" t="str">
        <f t="shared" si="8"/>
        <v/>
      </c>
      <c r="Z13" s="343"/>
      <c r="AA13" s="344"/>
      <c r="AB13" s="344"/>
      <c r="AC13" s="344"/>
      <c r="AD13" s="344"/>
      <c r="AE13" s="345"/>
    </row>
    <row r="14" spans="1:31">
      <c r="A14" s="18">
        <f>IF(biodata!B18&lt;&gt;"",biodata!B18,"")</f>
        <v>1110</v>
      </c>
      <c r="B14" s="19" t="str">
        <f>IF(biodata!D18&lt;&gt;"",biodata!D18,"")</f>
        <v/>
      </c>
      <c r="C14" s="77"/>
      <c r="D14" s="26"/>
      <c r="E14" s="26"/>
      <c r="F14" s="27"/>
      <c r="G14" s="26"/>
      <c r="H14" s="26"/>
      <c r="I14" s="20">
        <f t="shared" si="3"/>
        <v>0</v>
      </c>
      <c r="J14" s="21">
        <f t="shared" si="4"/>
        <v>0</v>
      </c>
      <c r="K14" s="22" t="str">
        <f t="shared" si="9"/>
        <v>E2</v>
      </c>
      <c r="L14" s="19">
        <f t="shared" si="1"/>
        <v>3</v>
      </c>
      <c r="M14" s="14">
        <f>IF(biodata!B18&lt;&gt;"",biodata!B18,"")</f>
        <v>1110</v>
      </c>
      <c r="N14" s="14" t="str">
        <f>IF(biodata!D18&lt;&gt;"",biodata!D18,"")</f>
        <v/>
      </c>
      <c r="O14" s="50" t="str">
        <f t="shared" si="2"/>
        <v/>
      </c>
      <c r="P14" s="50" t="str">
        <f t="shared" si="2"/>
        <v/>
      </c>
      <c r="Q14" s="50" t="str">
        <f t="shared" si="2"/>
        <v/>
      </c>
      <c r="R14" s="50" t="str">
        <f t="shared" si="2"/>
        <v/>
      </c>
      <c r="S14" s="50" t="str">
        <f t="shared" si="2"/>
        <v/>
      </c>
      <c r="T14" s="50" t="str">
        <f t="shared" si="2"/>
        <v/>
      </c>
      <c r="U14" s="50" t="str">
        <f t="shared" si="5"/>
        <v/>
      </c>
      <c r="V14" s="28" t="str">
        <f t="shared" si="6"/>
        <v/>
      </c>
      <c r="W14" s="22" t="str">
        <f t="shared" si="7"/>
        <v/>
      </c>
      <c r="X14" s="19" t="str">
        <f t="shared" si="8"/>
        <v/>
      </c>
      <c r="Z14" s="343"/>
      <c r="AA14" s="344"/>
      <c r="AB14" s="344"/>
      <c r="AC14" s="344"/>
      <c r="AD14" s="344"/>
      <c r="AE14" s="345"/>
    </row>
    <row r="15" spans="1:31">
      <c r="A15" s="18">
        <f>IF(biodata!B19&lt;&gt;"",biodata!B19,"")</f>
        <v>1111</v>
      </c>
      <c r="B15" s="19" t="str">
        <f>IF(biodata!D19&lt;&gt;"",biodata!D19,"")</f>
        <v/>
      </c>
      <c r="C15" s="77"/>
      <c r="D15" s="26"/>
      <c r="E15" s="26"/>
      <c r="F15" s="27"/>
      <c r="G15" s="26"/>
      <c r="H15" s="26"/>
      <c r="I15" s="20">
        <f t="shared" si="3"/>
        <v>0</v>
      </c>
      <c r="J15" s="21">
        <f t="shared" si="4"/>
        <v>0</v>
      </c>
      <c r="K15" s="22" t="str">
        <f t="shared" si="9"/>
        <v>E2</v>
      </c>
      <c r="L15" s="19">
        <f t="shared" si="1"/>
        <v>3</v>
      </c>
      <c r="M15" s="14">
        <f>IF(biodata!B19&lt;&gt;"",biodata!B19,"")</f>
        <v>1111</v>
      </c>
      <c r="N15" s="14" t="str">
        <f>IF(biodata!D19&lt;&gt;"",biodata!D19,"")</f>
        <v/>
      </c>
      <c r="O15" s="50" t="str">
        <f t="shared" si="2"/>
        <v/>
      </c>
      <c r="P15" s="50" t="str">
        <f t="shared" si="2"/>
        <v/>
      </c>
      <c r="Q15" s="50" t="str">
        <f t="shared" si="2"/>
        <v/>
      </c>
      <c r="R15" s="50" t="str">
        <f t="shared" si="2"/>
        <v/>
      </c>
      <c r="S15" s="50" t="str">
        <f t="shared" si="2"/>
        <v/>
      </c>
      <c r="T15" s="50" t="str">
        <f t="shared" si="2"/>
        <v/>
      </c>
      <c r="U15" s="50" t="str">
        <f t="shared" si="5"/>
        <v/>
      </c>
      <c r="V15" s="28" t="str">
        <f t="shared" si="6"/>
        <v/>
      </c>
      <c r="W15" s="22" t="str">
        <f t="shared" si="7"/>
        <v/>
      </c>
      <c r="X15" s="19" t="str">
        <f t="shared" si="8"/>
        <v/>
      </c>
      <c r="Z15" s="343"/>
      <c r="AA15" s="344"/>
      <c r="AB15" s="344"/>
      <c r="AC15" s="344"/>
      <c r="AD15" s="344"/>
      <c r="AE15" s="345"/>
    </row>
    <row r="16" spans="1:31">
      <c r="A16" s="18">
        <f>IF(biodata!B20&lt;&gt;"",biodata!B20,"")</f>
        <v>1112</v>
      </c>
      <c r="B16" s="19" t="str">
        <f>IF(biodata!D20&lt;&gt;"",biodata!D20,"")</f>
        <v/>
      </c>
      <c r="C16" s="77"/>
      <c r="D16" s="26"/>
      <c r="E16" s="26"/>
      <c r="F16" s="27"/>
      <c r="G16" s="26"/>
      <c r="H16" s="26"/>
      <c r="I16" s="20">
        <f t="shared" si="3"/>
        <v>0</v>
      </c>
      <c r="J16" s="21">
        <f t="shared" si="4"/>
        <v>0</v>
      </c>
      <c r="K16" s="22" t="str">
        <f t="shared" si="9"/>
        <v>E2</v>
      </c>
      <c r="L16" s="19">
        <f t="shared" si="1"/>
        <v>3</v>
      </c>
      <c r="M16" s="14">
        <f>IF(biodata!B20&lt;&gt;"",biodata!B20,"")</f>
        <v>1112</v>
      </c>
      <c r="N16" s="14" t="str">
        <f>IF(biodata!D20&lt;&gt;"",biodata!D20,"")</f>
        <v/>
      </c>
      <c r="O16" s="50" t="str">
        <f t="shared" si="2"/>
        <v/>
      </c>
      <c r="P16" s="50" t="str">
        <f t="shared" si="2"/>
        <v/>
      </c>
      <c r="Q16" s="50" t="str">
        <f t="shared" si="2"/>
        <v/>
      </c>
      <c r="R16" s="50" t="str">
        <f t="shared" si="2"/>
        <v/>
      </c>
      <c r="S16" s="50" t="str">
        <f t="shared" si="2"/>
        <v/>
      </c>
      <c r="T16" s="50" t="str">
        <f t="shared" si="2"/>
        <v/>
      </c>
      <c r="U16" s="50" t="str">
        <f t="shared" si="5"/>
        <v/>
      </c>
      <c r="V16" s="28" t="str">
        <f t="shared" si="6"/>
        <v/>
      </c>
      <c r="W16" s="22" t="str">
        <f t="shared" si="7"/>
        <v/>
      </c>
      <c r="X16" s="19" t="str">
        <f t="shared" si="8"/>
        <v/>
      </c>
      <c r="Z16" s="343"/>
      <c r="AA16" s="344"/>
      <c r="AB16" s="344"/>
      <c r="AC16" s="344"/>
      <c r="AD16" s="344"/>
      <c r="AE16" s="345"/>
    </row>
    <row r="17" spans="1:31">
      <c r="A17" s="18">
        <f>IF(biodata!B21&lt;&gt;"",biodata!B21,"")</f>
        <v>1113</v>
      </c>
      <c r="B17" s="19" t="str">
        <f>IF(biodata!D21&lt;&gt;"",biodata!D21,"")</f>
        <v/>
      </c>
      <c r="C17" s="77"/>
      <c r="D17" s="26"/>
      <c r="E17" s="26"/>
      <c r="F17" s="27"/>
      <c r="G17" s="26"/>
      <c r="H17" s="26"/>
      <c r="I17" s="20">
        <f t="shared" si="3"/>
        <v>0</v>
      </c>
      <c r="J17" s="21">
        <f t="shared" si="4"/>
        <v>0</v>
      </c>
      <c r="K17" s="22" t="str">
        <f t="shared" si="9"/>
        <v>E2</v>
      </c>
      <c r="L17" s="19">
        <f t="shared" si="1"/>
        <v>3</v>
      </c>
      <c r="M17" s="14">
        <f>IF(biodata!B21&lt;&gt;"",biodata!B21,"")</f>
        <v>1113</v>
      </c>
      <c r="N17" s="14" t="str">
        <f>IF(biodata!D21&lt;&gt;"",biodata!D21,"")</f>
        <v/>
      </c>
      <c r="O17" s="50" t="str">
        <f t="shared" si="2"/>
        <v/>
      </c>
      <c r="P17" s="50" t="str">
        <f t="shared" si="2"/>
        <v/>
      </c>
      <c r="Q17" s="50" t="str">
        <f t="shared" si="2"/>
        <v/>
      </c>
      <c r="R17" s="50" t="str">
        <f t="shared" si="2"/>
        <v/>
      </c>
      <c r="S17" s="50" t="str">
        <f t="shared" si="2"/>
        <v/>
      </c>
      <c r="T17" s="50" t="str">
        <f t="shared" si="2"/>
        <v/>
      </c>
      <c r="U17" s="50" t="str">
        <f t="shared" si="5"/>
        <v/>
      </c>
      <c r="V17" s="28" t="str">
        <f t="shared" si="6"/>
        <v/>
      </c>
      <c r="W17" s="22" t="str">
        <f t="shared" si="7"/>
        <v/>
      </c>
      <c r="X17" s="19" t="str">
        <f t="shared" si="8"/>
        <v/>
      </c>
      <c r="Z17" s="343"/>
      <c r="AA17" s="344"/>
      <c r="AB17" s="344"/>
      <c r="AC17" s="344"/>
      <c r="AD17" s="344"/>
      <c r="AE17" s="345"/>
    </row>
    <row r="18" spans="1:31">
      <c r="A18" s="18">
        <f>IF(biodata!B22&lt;&gt;"",biodata!B22,"")</f>
        <v>1114</v>
      </c>
      <c r="B18" s="19" t="str">
        <f>IF(biodata!D22&lt;&gt;"",biodata!D22,"")</f>
        <v/>
      </c>
      <c r="C18" s="77"/>
      <c r="D18" s="26"/>
      <c r="E18" s="26"/>
      <c r="F18" s="27"/>
      <c r="G18" s="26"/>
      <c r="H18" s="26"/>
      <c r="I18" s="20">
        <f t="shared" si="3"/>
        <v>0</v>
      </c>
      <c r="J18" s="21">
        <f t="shared" si="4"/>
        <v>0</v>
      </c>
      <c r="K18" s="22" t="str">
        <f t="shared" si="9"/>
        <v>E2</v>
      </c>
      <c r="L18" s="19">
        <f t="shared" si="1"/>
        <v>3</v>
      </c>
      <c r="M18" s="14">
        <f>IF(biodata!B22&lt;&gt;"",biodata!B22,"")</f>
        <v>1114</v>
      </c>
      <c r="N18" s="14" t="str">
        <f>IF(biodata!D22&lt;&gt;"",biodata!D22,"")</f>
        <v/>
      </c>
      <c r="O18" s="50" t="str">
        <f t="shared" si="2"/>
        <v/>
      </c>
      <c r="P18" s="50" t="str">
        <f t="shared" si="2"/>
        <v/>
      </c>
      <c r="Q18" s="50" t="str">
        <f t="shared" si="2"/>
        <v/>
      </c>
      <c r="R18" s="50" t="str">
        <f t="shared" si="2"/>
        <v/>
      </c>
      <c r="S18" s="50" t="str">
        <f t="shared" si="2"/>
        <v/>
      </c>
      <c r="T18" s="50" t="str">
        <f t="shared" si="2"/>
        <v/>
      </c>
      <c r="U18" s="50" t="str">
        <f t="shared" si="5"/>
        <v/>
      </c>
      <c r="V18" s="28" t="str">
        <f t="shared" si="6"/>
        <v/>
      </c>
      <c r="W18" s="22" t="str">
        <f t="shared" si="7"/>
        <v/>
      </c>
      <c r="X18" s="19" t="str">
        <f t="shared" si="8"/>
        <v/>
      </c>
      <c r="Z18" s="343"/>
      <c r="AA18" s="344"/>
      <c r="AB18" s="344"/>
      <c r="AC18" s="344"/>
      <c r="AD18" s="344"/>
      <c r="AE18" s="345"/>
    </row>
    <row r="19" spans="1:31">
      <c r="A19" s="18">
        <f>IF(biodata!B23&lt;&gt;"",biodata!B23,"")</f>
        <v>1115</v>
      </c>
      <c r="B19" s="19" t="str">
        <f>IF(biodata!D23&lt;&gt;"",biodata!D23,"")</f>
        <v/>
      </c>
      <c r="C19" s="77"/>
      <c r="D19" s="26"/>
      <c r="E19" s="26"/>
      <c r="F19" s="27"/>
      <c r="G19" s="26"/>
      <c r="H19" s="26"/>
      <c r="I19" s="20">
        <f t="shared" si="3"/>
        <v>0</v>
      </c>
      <c r="J19" s="21">
        <f t="shared" si="4"/>
        <v>0</v>
      </c>
      <c r="K19" s="22" t="str">
        <f t="shared" si="9"/>
        <v>E2</v>
      </c>
      <c r="L19" s="19">
        <f t="shared" si="1"/>
        <v>3</v>
      </c>
      <c r="M19" s="14">
        <f>IF(biodata!B23&lt;&gt;"",biodata!B23,"")</f>
        <v>1115</v>
      </c>
      <c r="N19" s="14" t="str">
        <f>IF(biodata!D23&lt;&gt;"",biodata!D23,"")</f>
        <v/>
      </c>
      <c r="O19" s="50" t="str">
        <f t="shared" si="2"/>
        <v/>
      </c>
      <c r="P19" s="50" t="str">
        <f t="shared" si="2"/>
        <v/>
      </c>
      <c r="Q19" s="50" t="str">
        <f t="shared" si="2"/>
        <v/>
      </c>
      <c r="R19" s="50" t="str">
        <f t="shared" si="2"/>
        <v/>
      </c>
      <c r="S19" s="50" t="str">
        <f t="shared" si="2"/>
        <v/>
      </c>
      <c r="T19" s="50" t="str">
        <f t="shared" si="2"/>
        <v/>
      </c>
      <c r="U19" s="50" t="str">
        <f t="shared" si="5"/>
        <v/>
      </c>
      <c r="V19" s="28" t="str">
        <f t="shared" si="6"/>
        <v/>
      </c>
      <c r="W19" s="22" t="str">
        <f t="shared" si="7"/>
        <v/>
      </c>
      <c r="X19" s="19" t="str">
        <f t="shared" si="8"/>
        <v/>
      </c>
      <c r="Z19" s="343"/>
      <c r="AA19" s="344"/>
      <c r="AB19" s="344"/>
      <c r="AC19" s="344"/>
      <c r="AD19" s="344"/>
      <c r="AE19" s="345"/>
    </row>
    <row r="20" spans="1:31">
      <c r="A20" s="18">
        <f>IF(biodata!B24&lt;&gt;"",biodata!B24,"")</f>
        <v>1116</v>
      </c>
      <c r="B20" s="19" t="str">
        <f>IF(biodata!D24&lt;&gt;"",biodata!D24,"")</f>
        <v/>
      </c>
      <c r="C20" s="77"/>
      <c r="D20" s="26"/>
      <c r="E20" s="26"/>
      <c r="F20" s="27"/>
      <c r="G20" s="26"/>
      <c r="H20" s="26"/>
      <c r="I20" s="20">
        <f t="shared" si="3"/>
        <v>0</v>
      </c>
      <c r="J20" s="21">
        <f t="shared" si="4"/>
        <v>0</v>
      </c>
      <c r="K20" s="22" t="str">
        <f t="shared" si="9"/>
        <v>E2</v>
      </c>
      <c r="L20" s="19">
        <f t="shared" si="1"/>
        <v>3</v>
      </c>
      <c r="M20" s="14">
        <f>IF(biodata!B24&lt;&gt;"",biodata!B24,"")</f>
        <v>1116</v>
      </c>
      <c r="N20" s="14" t="str">
        <f>IF(biodata!D24&lt;&gt;"",biodata!D24,"")</f>
        <v/>
      </c>
      <c r="O20" s="50" t="str">
        <f t="shared" si="2"/>
        <v/>
      </c>
      <c r="P20" s="50" t="str">
        <f t="shared" si="2"/>
        <v/>
      </c>
      <c r="Q20" s="50" t="str">
        <f t="shared" si="2"/>
        <v/>
      </c>
      <c r="R20" s="50" t="str">
        <f t="shared" si="2"/>
        <v/>
      </c>
      <c r="S20" s="50" t="str">
        <f t="shared" si="2"/>
        <v/>
      </c>
      <c r="T20" s="50" t="str">
        <f t="shared" si="2"/>
        <v/>
      </c>
      <c r="U20" s="50" t="str">
        <f t="shared" si="5"/>
        <v/>
      </c>
      <c r="V20" s="28" t="str">
        <f t="shared" si="6"/>
        <v/>
      </c>
      <c r="W20" s="22" t="str">
        <f t="shared" si="7"/>
        <v/>
      </c>
      <c r="X20" s="19" t="str">
        <f t="shared" si="8"/>
        <v/>
      </c>
      <c r="Z20" s="343"/>
      <c r="AA20" s="344"/>
      <c r="AB20" s="344"/>
      <c r="AC20" s="344"/>
      <c r="AD20" s="344"/>
      <c r="AE20" s="345"/>
    </row>
    <row r="21" spans="1:31">
      <c r="A21" s="18">
        <f>IF(biodata!B25&lt;&gt;"",biodata!B25,"")</f>
        <v>1117</v>
      </c>
      <c r="B21" s="19" t="str">
        <f>IF(biodata!D25&lt;&gt;"",biodata!D25,"")</f>
        <v/>
      </c>
      <c r="C21" s="77"/>
      <c r="D21" s="26"/>
      <c r="E21" s="26"/>
      <c r="F21" s="27"/>
      <c r="G21" s="26"/>
      <c r="H21" s="26"/>
      <c r="I21" s="20">
        <f t="shared" si="3"/>
        <v>0</v>
      </c>
      <c r="J21" s="21">
        <f t="shared" si="4"/>
        <v>0</v>
      </c>
      <c r="K21" s="22" t="str">
        <f t="shared" si="9"/>
        <v>E2</v>
      </c>
      <c r="L21" s="19">
        <f t="shared" si="1"/>
        <v>3</v>
      </c>
      <c r="M21" s="14">
        <f>IF(biodata!B25&lt;&gt;"",biodata!B25,"")</f>
        <v>1117</v>
      </c>
      <c r="N21" s="14" t="str">
        <f>IF(biodata!D25&lt;&gt;"",biodata!D25,"")</f>
        <v/>
      </c>
      <c r="O21" s="50" t="str">
        <f t="shared" ref="O21:T49" si="10">IF(C21&lt;&gt;"",C21*100/40,"")</f>
        <v/>
      </c>
      <c r="P21" s="50" t="str">
        <f t="shared" si="10"/>
        <v/>
      </c>
      <c r="Q21" s="50" t="str">
        <f t="shared" si="10"/>
        <v/>
      </c>
      <c r="R21" s="50" t="str">
        <f t="shared" si="10"/>
        <v/>
      </c>
      <c r="S21" s="50" t="str">
        <f t="shared" si="10"/>
        <v/>
      </c>
      <c r="T21" s="50" t="str">
        <f t="shared" si="10"/>
        <v/>
      </c>
      <c r="U21" s="50" t="str">
        <f t="shared" si="5"/>
        <v/>
      </c>
      <c r="V21" s="28" t="str">
        <f t="shared" si="6"/>
        <v/>
      </c>
      <c r="W21" s="22" t="str">
        <f t="shared" si="7"/>
        <v/>
      </c>
      <c r="X21" s="19" t="str">
        <f t="shared" si="8"/>
        <v/>
      </c>
      <c r="Z21" s="343"/>
      <c r="AA21" s="344"/>
      <c r="AB21" s="344"/>
      <c r="AC21" s="344"/>
      <c r="AD21" s="344"/>
      <c r="AE21" s="345"/>
    </row>
    <row r="22" spans="1:31">
      <c r="A22" s="18">
        <f>IF(biodata!B26&lt;&gt;"",biodata!B26,"")</f>
        <v>1118</v>
      </c>
      <c r="B22" s="19" t="str">
        <f>IF(biodata!D26&lt;&gt;"",biodata!D26,"")</f>
        <v/>
      </c>
      <c r="C22" s="77"/>
      <c r="D22" s="26"/>
      <c r="E22" s="26"/>
      <c r="F22" s="27"/>
      <c r="G22" s="26"/>
      <c r="H22" s="26"/>
      <c r="I22" s="20">
        <f t="shared" si="3"/>
        <v>0</v>
      </c>
      <c r="J22" s="21">
        <f t="shared" si="4"/>
        <v>0</v>
      </c>
      <c r="K22" s="22" t="str">
        <f t="shared" si="9"/>
        <v>E2</v>
      </c>
      <c r="L22" s="19">
        <f t="shared" si="1"/>
        <v>3</v>
      </c>
      <c r="M22" s="14">
        <f>IF(biodata!B26&lt;&gt;"",biodata!B26,"")</f>
        <v>1118</v>
      </c>
      <c r="N22" s="14" t="str">
        <f>IF(biodata!D26&lt;&gt;"",biodata!D26,"")</f>
        <v/>
      </c>
      <c r="O22" s="50" t="str">
        <f t="shared" si="10"/>
        <v/>
      </c>
      <c r="P22" s="50" t="str">
        <f t="shared" si="10"/>
        <v/>
      </c>
      <c r="Q22" s="50" t="str">
        <f t="shared" si="10"/>
        <v/>
      </c>
      <c r="R22" s="50" t="str">
        <f t="shared" si="10"/>
        <v/>
      </c>
      <c r="S22" s="50" t="str">
        <f t="shared" si="10"/>
        <v/>
      </c>
      <c r="T22" s="50" t="str">
        <f t="shared" si="10"/>
        <v/>
      </c>
      <c r="U22" s="50" t="str">
        <f t="shared" si="5"/>
        <v/>
      </c>
      <c r="V22" s="28" t="str">
        <f t="shared" si="6"/>
        <v/>
      </c>
      <c r="W22" s="22" t="str">
        <f t="shared" si="7"/>
        <v/>
      </c>
      <c r="X22" s="19" t="str">
        <f t="shared" si="8"/>
        <v/>
      </c>
      <c r="Z22" s="343"/>
      <c r="AA22" s="344"/>
      <c r="AB22" s="344"/>
      <c r="AC22" s="344"/>
      <c r="AD22" s="344"/>
      <c r="AE22" s="345"/>
    </row>
    <row r="23" spans="1:31">
      <c r="A23" s="18">
        <f>IF(biodata!B27&lt;&gt;"",biodata!B27,"")</f>
        <v>1119</v>
      </c>
      <c r="B23" s="19" t="str">
        <f>IF(biodata!D27&lt;&gt;"",biodata!D27,"")</f>
        <v/>
      </c>
      <c r="C23" s="77"/>
      <c r="D23" s="26"/>
      <c r="E23" s="26"/>
      <c r="F23" s="27"/>
      <c r="G23" s="26"/>
      <c r="H23" s="26"/>
      <c r="I23" s="20">
        <f t="shared" si="3"/>
        <v>0</v>
      </c>
      <c r="J23" s="21">
        <f t="shared" si="4"/>
        <v>0</v>
      </c>
      <c r="K23" s="22" t="str">
        <f t="shared" si="9"/>
        <v>E2</v>
      </c>
      <c r="L23" s="19">
        <f t="shared" si="1"/>
        <v>3</v>
      </c>
      <c r="M23" s="14">
        <f>IF(biodata!B27&lt;&gt;"",biodata!B27,"")</f>
        <v>1119</v>
      </c>
      <c r="N23" s="14" t="str">
        <f>IF(biodata!D27&lt;&gt;"",biodata!D27,"")</f>
        <v/>
      </c>
      <c r="O23" s="50" t="str">
        <f t="shared" si="10"/>
        <v/>
      </c>
      <c r="P23" s="50" t="str">
        <f t="shared" si="10"/>
        <v/>
      </c>
      <c r="Q23" s="50" t="str">
        <f t="shared" si="10"/>
        <v/>
      </c>
      <c r="R23" s="50" t="str">
        <f t="shared" si="10"/>
        <v/>
      </c>
      <c r="S23" s="50" t="str">
        <f t="shared" si="10"/>
        <v/>
      </c>
      <c r="T23" s="50" t="str">
        <f t="shared" si="10"/>
        <v/>
      </c>
      <c r="U23" s="50" t="str">
        <f t="shared" si="5"/>
        <v/>
      </c>
      <c r="V23" s="28" t="str">
        <f t="shared" si="6"/>
        <v/>
      </c>
      <c r="W23" s="22" t="str">
        <f t="shared" si="7"/>
        <v/>
      </c>
      <c r="X23" s="19" t="str">
        <f t="shared" si="8"/>
        <v/>
      </c>
      <c r="Z23" s="343"/>
      <c r="AA23" s="344"/>
      <c r="AB23" s="344"/>
      <c r="AC23" s="344"/>
      <c r="AD23" s="344"/>
      <c r="AE23" s="345"/>
    </row>
    <row r="24" spans="1:31">
      <c r="A24" s="18">
        <f>IF(biodata!B28&lt;&gt;"",biodata!B28,"")</f>
        <v>1120</v>
      </c>
      <c r="B24" s="19" t="str">
        <f>IF(biodata!D28&lt;&gt;"",biodata!D28,"")</f>
        <v/>
      </c>
      <c r="C24" s="77"/>
      <c r="D24" s="26"/>
      <c r="E24" s="26"/>
      <c r="F24" s="27"/>
      <c r="G24" s="26"/>
      <c r="H24" s="26"/>
      <c r="I24" s="20">
        <f t="shared" si="3"/>
        <v>0</v>
      </c>
      <c r="J24" s="21">
        <f t="shared" si="4"/>
        <v>0</v>
      </c>
      <c r="K24" s="22" t="str">
        <f t="shared" si="9"/>
        <v>E2</v>
      </c>
      <c r="L24" s="19">
        <f t="shared" si="1"/>
        <v>3</v>
      </c>
      <c r="M24" s="14">
        <f>IF(biodata!B28&lt;&gt;"",biodata!B28,"")</f>
        <v>1120</v>
      </c>
      <c r="N24" s="14" t="str">
        <f>IF(biodata!D28&lt;&gt;"",biodata!D28,"")</f>
        <v/>
      </c>
      <c r="O24" s="50" t="str">
        <f t="shared" si="10"/>
        <v/>
      </c>
      <c r="P24" s="50" t="str">
        <f t="shared" si="10"/>
        <v/>
      </c>
      <c r="Q24" s="50" t="str">
        <f t="shared" si="10"/>
        <v/>
      </c>
      <c r="R24" s="50" t="str">
        <f t="shared" si="10"/>
        <v/>
      </c>
      <c r="S24" s="50" t="str">
        <f t="shared" si="10"/>
        <v/>
      </c>
      <c r="T24" s="50" t="str">
        <f t="shared" si="10"/>
        <v/>
      </c>
      <c r="U24" s="50" t="str">
        <f t="shared" si="5"/>
        <v/>
      </c>
      <c r="V24" s="28" t="str">
        <f t="shared" si="6"/>
        <v/>
      </c>
      <c r="W24" s="22" t="str">
        <f t="shared" si="7"/>
        <v/>
      </c>
      <c r="X24" s="19" t="str">
        <f t="shared" si="8"/>
        <v/>
      </c>
      <c r="Z24" s="343"/>
      <c r="AA24" s="344"/>
      <c r="AB24" s="344"/>
      <c r="AC24" s="344"/>
      <c r="AD24" s="344"/>
      <c r="AE24" s="345"/>
    </row>
    <row r="25" spans="1:31">
      <c r="A25" s="18">
        <f>IF(biodata!B29&lt;&gt;"",biodata!B29,"")</f>
        <v>1121</v>
      </c>
      <c r="B25" s="19" t="str">
        <f>IF(biodata!D29&lt;&gt;"",biodata!D29,"")</f>
        <v/>
      </c>
      <c r="C25" s="77"/>
      <c r="D25" s="26"/>
      <c r="E25" s="26"/>
      <c r="F25" s="27"/>
      <c r="G25" s="26"/>
      <c r="H25" s="26"/>
      <c r="I25" s="20">
        <f t="shared" si="3"/>
        <v>0</v>
      </c>
      <c r="J25" s="21">
        <f t="shared" si="4"/>
        <v>0</v>
      </c>
      <c r="K25" s="22" t="str">
        <f t="shared" si="9"/>
        <v>E2</v>
      </c>
      <c r="L25" s="19">
        <f t="shared" si="1"/>
        <v>3</v>
      </c>
      <c r="M25" s="14">
        <f>IF(biodata!B29&lt;&gt;"",biodata!B29,"")</f>
        <v>1121</v>
      </c>
      <c r="N25" s="14" t="str">
        <f>IF(biodata!D29&lt;&gt;"",biodata!D29,"")</f>
        <v/>
      </c>
      <c r="O25" s="50" t="str">
        <f t="shared" si="10"/>
        <v/>
      </c>
      <c r="P25" s="50" t="str">
        <f t="shared" si="10"/>
        <v/>
      </c>
      <c r="Q25" s="50" t="str">
        <f t="shared" si="10"/>
        <v/>
      </c>
      <c r="R25" s="50" t="str">
        <f t="shared" si="10"/>
        <v/>
      </c>
      <c r="S25" s="50" t="str">
        <f t="shared" si="10"/>
        <v/>
      </c>
      <c r="T25" s="50" t="str">
        <f t="shared" si="10"/>
        <v/>
      </c>
      <c r="U25" s="50" t="str">
        <f t="shared" si="5"/>
        <v/>
      </c>
      <c r="V25" s="28" t="str">
        <f t="shared" si="6"/>
        <v/>
      </c>
      <c r="W25" s="22" t="str">
        <f t="shared" si="7"/>
        <v/>
      </c>
      <c r="X25" s="19" t="str">
        <f t="shared" si="8"/>
        <v/>
      </c>
      <c r="Z25" s="343"/>
      <c r="AA25" s="344"/>
      <c r="AB25" s="344"/>
      <c r="AC25" s="344"/>
      <c r="AD25" s="344"/>
      <c r="AE25" s="345"/>
    </row>
    <row r="26" spans="1:31" ht="16.5" thickBot="1">
      <c r="A26" s="18">
        <f>IF(biodata!B30&lt;&gt;"",biodata!B30,"")</f>
        <v>1122</v>
      </c>
      <c r="B26" s="19" t="str">
        <f>IF(biodata!D30&lt;&gt;"",biodata!D30,"")</f>
        <v/>
      </c>
      <c r="C26" s="77"/>
      <c r="D26" s="26"/>
      <c r="E26" s="26"/>
      <c r="F26" s="27"/>
      <c r="G26" s="26"/>
      <c r="H26" s="26"/>
      <c r="I26" s="20">
        <f t="shared" si="3"/>
        <v>0</v>
      </c>
      <c r="J26" s="21">
        <f t="shared" si="4"/>
        <v>0</v>
      </c>
      <c r="K26" s="22" t="str">
        <f t="shared" si="9"/>
        <v>E2</v>
      </c>
      <c r="L26" s="19">
        <f t="shared" si="1"/>
        <v>3</v>
      </c>
      <c r="M26" s="14">
        <f>IF(biodata!B30&lt;&gt;"",biodata!B30,"")</f>
        <v>1122</v>
      </c>
      <c r="N26" s="14" t="str">
        <f>IF(biodata!D30&lt;&gt;"",biodata!D30,"")</f>
        <v/>
      </c>
      <c r="O26" s="50" t="str">
        <f t="shared" si="10"/>
        <v/>
      </c>
      <c r="P26" s="50" t="str">
        <f t="shared" si="10"/>
        <v/>
      </c>
      <c r="Q26" s="50" t="str">
        <f t="shared" si="10"/>
        <v/>
      </c>
      <c r="R26" s="50" t="str">
        <f t="shared" si="10"/>
        <v/>
      </c>
      <c r="S26" s="50" t="str">
        <f t="shared" si="10"/>
        <v/>
      </c>
      <c r="T26" s="50" t="str">
        <f t="shared" si="10"/>
        <v/>
      </c>
      <c r="U26" s="50" t="str">
        <f t="shared" si="5"/>
        <v/>
      </c>
      <c r="V26" s="28" t="str">
        <f t="shared" si="6"/>
        <v/>
      </c>
      <c r="W26" s="22" t="str">
        <f t="shared" si="7"/>
        <v/>
      </c>
      <c r="X26" s="19" t="str">
        <f t="shared" si="8"/>
        <v/>
      </c>
      <c r="Z26" s="346"/>
      <c r="AA26" s="347"/>
      <c r="AB26" s="347"/>
      <c r="AC26" s="347"/>
      <c r="AD26" s="347"/>
      <c r="AE26" s="348"/>
    </row>
    <row r="27" spans="1:31">
      <c r="A27" s="18">
        <f>IF(biodata!B31&lt;&gt;"",biodata!B31,"")</f>
        <v>1123</v>
      </c>
      <c r="B27" s="19" t="str">
        <f>IF(biodata!D31&lt;&gt;"",biodata!D31,"")</f>
        <v/>
      </c>
      <c r="C27" s="77"/>
      <c r="D27" s="26"/>
      <c r="E27" s="26"/>
      <c r="F27" s="27"/>
      <c r="G27" s="26"/>
      <c r="H27" s="26"/>
      <c r="I27" s="20">
        <f t="shared" si="3"/>
        <v>0</v>
      </c>
      <c r="J27" s="21">
        <f t="shared" si="4"/>
        <v>0</v>
      </c>
      <c r="K27" s="22" t="str">
        <f t="shared" si="9"/>
        <v>E2</v>
      </c>
      <c r="L27" s="19">
        <f t="shared" si="1"/>
        <v>3</v>
      </c>
      <c r="M27" s="14">
        <f>IF(biodata!B31&lt;&gt;"",biodata!B31,"")</f>
        <v>1123</v>
      </c>
      <c r="N27" s="14" t="str">
        <f>IF(biodata!D31&lt;&gt;"",biodata!D31,"")</f>
        <v/>
      </c>
      <c r="O27" s="50" t="str">
        <f t="shared" si="10"/>
        <v/>
      </c>
      <c r="P27" s="50" t="str">
        <f t="shared" si="10"/>
        <v/>
      </c>
      <c r="Q27" s="50" t="str">
        <f t="shared" si="10"/>
        <v/>
      </c>
      <c r="R27" s="50" t="str">
        <f t="shared" si="10"/>
        <v/>
      </c>
      <c r="S27" s="50" t="str">
        <f t="shared" si="10"/>
        <v/>
      </c>
      <c r="T27" s="50" t="str">
        <f t="shared" si="10"/>
        <v/>
      </c>
      <c r="U27" s="50" t="str">
        <f t="shared" si="5"/>
        <v/>
      </c>
      <c r="V27" s="28" t="str">
        <f t="shared" si="6"/>
        <v/>
      </c>
      <c r="W27" s="22" t="str">
        <f t="shared" si="7"/>
        <v/>
      </c>
      <c r="X27" s="19" t="str">
        <f t="shared" si="8"/>
        <v/>
      </c>
    </row>
    <row r="28" spans="1:31">
      <c r="A28" s="18">
        <f>IF(biodata!B32&lt;&gt;"",biodata!B32,"")</f>
        <v>1124</v>
      </c>
      <c r="B28" s="19" t="str">
        <f>IF(biodata!D32&lt;&gt;"",biodata!D32,"")</f>
        <v/>
      </c>
      <c r="C28" s="77"/>
      <c r="D28" s="26"/>
      <c r="E28" s="26"/>
      <c r="F28" s="27"/>
      <c r="G28" s="26"/>
      <c r="H28" s="26"/>
      <c r="I28" s="20">
        <f t="shared" si="3"/>
        <v>0</v>
      </c>
      <c r="J28" s="21">
        <f t="shared" si="4"/>
        <v>0</v>
      </c>
      <c r="K28" s="22" t="str">
        <f t="shared" si="9"/>
        <v>E2</v>
      </c>
      <c r="L28" s="19">
        <f t="shared" si="1"/>
        <v>3</v>
      </c>
      <c r="M28" s="14">
        <f>IF(biodata!B32&lt;&gt;"",biodata!B32,"")</f>
        <v>1124</v>
      </c>
      <c r="N28" s="14" t="str">
        <f>IF(biodata!D32&lt;&gt;"",biodata!D32,"")</f>
        <v/>
      </c>
      <c r="O28" s="50" t="str">
        <f t="shared" si="10"/>
        <v/>
      </c>
      <c r="P28" s="50" t="str">
        <f t="shared" si="10"/>
        <v/>
      </c>
      <c r="Q28" s="50" t="str">
        <f t="shared" si="10"/>
        <v/>
      </c>
      <c r="R28" s="50" t="str">
        <f t="shared" si="10"/>
        <v/>
      </c>
      <c r="S28" s="50" t="str">
        <f t="shared" si="10"/>
        <v/>
      </c>
      <c r="T28" s="50" t="str">
        <f t="shared" si="10"/>
        <v/>
      </c>
      <c r="U28" s="50" t="str">
        <f t="shared" si="5"/>
        <v/>
      </c>
      <c r="V28" s="28" t="str">
        <f t="shared" si="6"/>
        <v/>
      </c>
      <c r="W28" s="22" t="str">
        <f t="shared" si="7"/>
        <v/>
      </c>
      <c r="X28" s="19" t="str">
        <f t="shared" si="8"/>
        <v/>
      </c>
    </row>
    <row r="29" spans="1:31">
      <c r="A29" s="18">
        <f>IF(biodata!B33&lt;&gt;"",biodata!B33,"")</f>
        <v>1125</v>
      </c>
      <c r="B29" s="19" t="str">
        <f>IF(biodata!D33&lt;&gt;"",biodata!D33,"")</f>
        <v/>
      </c>
      <c r="C29" s="77"/>
      <c r="D29" s="26"/>
      <c r="E29" s="26"/>
      <c r="F29" s="27"/>
      <c r="G29" s="26"/>
      <c r="H29" s="26"/>
      <c r="I29" s="20">
        <f t="shared" si="3"/>
        <v>0</v>
      </c>
      <c r="J29" s="21">
        <f t="shared" si="4"/>
        <v>0</v>
      </c>
      <c r="K29" s="22" t="str">
        <f t="shared" si="9"/>
        <v>E2</v>
      </c>
      <c r="L29" s="19">
        <f t="shared" si="1"/>
        <v>3</v>
      </c>
      <c r="M29" s="14">
        <f>IF(biodata!B33&lt;&gt;"",biodata!B33,"")</f>
        <v>1125</v>
      </c>
      <c r="N29" s="14" t="str">
        <f>IF(biodata!D33&lt;&gt;"",biodata!D33,"")</f>
        <v/>
      </c>
      <c r="O29" s="50" t="str">
        <f t="shared" si="10"/>
        <v/>
      </c>
      <c r="P29" s="50" t="str">
        <f t="shared" si="10"/>
        <v/>
      </c>
      <c r="Q29" s="50" t="str">
        <f t="shared" si="10"/>
        <v/>
      </c>
      <c r="R29" s="50" t="str">
        <f t="shared" si="10"/>
        <v/>
      </c>
      <c r="S29" s="50" t="str">
        <f t="shared" si="10"/>
        <v/>
      </c>
      <c r="T29" s="50" t="str">
        <f t="shared" si="10"/>
        <v/>
      </c>
      <c r="U29" s="50" t="str">
        <f t="shared" si="5"/>
        <v/>
      </c>
      <c r="V29" s="28" t="str">
        <f t="shared" si="6"/>
        <v/>
      </c>
      <c r="W29" s="22" t="str">
        <f t="shared" si="7"/>
        <v/>
      </c>
      <c r="X29" s="19" t="str">
        <f t="shared" si="8"/>
        <v/>
      </c>
    </row>
    <row r="30" spans="1:31">
      <c r="A30" s="18">
        <f>IF(biodata!B34&lt;&gt;"",biodata!B34,"")</f>
        <v>1126</v>
      </c>
      <c r="B30" s="19" t="str">
        <f>IF(biodata!D34&lt;&gt;"",biodata!D34,"")</f>
        <v/>
      </c>
      <c r="C30" s="77"/>
      <c r="D30" s="26"/>
      <c r="E30" s="26"/>
      <c r="F30" s="27"/>
      <c r="G30" s="26"/>
      <c r="H30" s="26"/>
      <c r="I30" s="20">
        <f t="shared" si="3"/>
        <v>0</v>
      </c>
      <c r="J30" s="21">
        <f t="shared" si="4"/>
        <v>0</v>
      </c>
      <c r="K30" s="22" t="str">
        <f t="shared" si="9"/>
        <v>E2</v>
      </c>
      <c r="L30" s="19">
        <f t="shared" si="1"/>
        <v>3</v>
      </c>
      <c r="M30" s="14">
        <f>IF(biodata!B34&lt;&gt;"",biodata!B34,"")</f>
        <v>1126</v>
      </c>
      <c r="N30" s="14" t="str">
        <f>IF(biodata!D34&lt;&gt;"",biodata!D34,"")</f>
        <v/>
      </c>
      <c r="O30" s="50" t="str">
        <f t="shared" si="10"/>
        <v/>
      </c>
      <c r="P30" s="50" t="str">
        <f t="shared" si="10"/>
        <v/>
      </c>
      <c r="Q30" s="50" t="str">
        <f t="shared" si="10"/>
        <v/>
      </c>
      <c r="R30" s="50" t="str">
        <f t="shared" si="10"/>
        <v/>
      </c>
      <c r="S30" s="50" t="str">
        <f t="shared" si="10"/>
        <v/>
      </c>
      <c r="T30" s="50" t="str">
        <f t="shared" si="10"/>
        <v/>
      </c>
      <c r="U30" s="50" t="str">
        <f t="shared" si="5"/>
        <v/>
      </c>
      <c r="V30" s="28" t="str">
        <f t="shared" si="6"/>
        <v/>
      </c>
      <c r="W30" s="22" t="str">
        <f t="shared" si="7"/>
        <v/>
      </c>
      <c r="X30" s="19" t="str">
        <f t="shared" si="8"/>
        <v/>
      </c>
    </row>
    <row r="31" spans="1:31">
      <c r="A31" s="18">
        <f>IF(biodata!B35&lt;&gt;"",biodata!B35,"")</f>
        <v>1127</v>
      </c>
      <c r="B31" s="19" t="str">
        <f>IF(biodata!D35&lt;&gt;"",biodata!D35,"")</f>
        <v/>
      </c>
      <c r="C31" s="77"/>
      <c r="D31" s="26"/>
      <c r="E31" s="26"/>
      <c r="F31" s="27"/>
      <c r="G31" s="26"/>
      <c r="H31" s="26"/>
      <c r="I31" s="20">
        <f t="shared" si="3"/>
        <v>0</v>
      </c>
      <c r="J31" s="21">
        <f t="shared" si="4"/>
        <v>0</v>
      </c>
      <c r="K31" s="22" t="str">
        <f t="shared" si="9"/>
        <v>E2</v>
      </c>
      <c r="L31" s="19">
        <f t="shared" si="1"/>
        <v>3</v>
      </c>
      <c r="M31" s="14">
        <f>IF(biodata!B35&lt;&gt;"",biodata!B35,"")</f>
        <v>1127</v>
      </c>
      <c r="N31" s="14" t="str">
        <f>IF(biodata!D35&lt;&gt;"",biodata!D35,"")</f>
        <v/>
      </c>
      <c r="O31" s="50" t="str">
        <f t="shared" si="10"/>
        <v/>
      </c>
      <c r="P31" s="50" t="str">
        <f t="shared" si="10"/>
        <v/>
      </c>
      <c r="Q31" s="50" t="str">
        <f t="shared" si="10"/>
        <v/>
      </c>
      <c r="R31" s="50" t="str">
        <f t="shared" si="10"/>
        <v/>
      </c>
      <c r="S31" s="50" t="str">
        <f t="shared" si="10"/>
        <v/>
      </c>
      <c r="T31" s="50" t="str">
        <f t="shared" si="10"/>
        <v/>
      </c>
      <c r="U31" s="50" t="str">
        <f t="shared" si="5"/>
        <v/>
      </c>
      <c r="V31" s="28" t="str">
        <f t="shared" si="6"/>
        <v/>
      </c>
      <c r="W31" s="22" t="str">
        <f t="shared" si="7"/>
        <v/>
      </c>
      <c r="X31" s="19" t="str">
        <f t="shared" si="8"/>
        <v/>
      </c>
    </row>
    <row r="32" spans="1:31">
      <c r="A32" s="18">
        <f>IF(biodata!B36&lt;&gt;"",biodata!B36,"")</f>
        <v>1128</v>
      </c>
      <c r="B32" s="19" t="str">
        <f>IF(biodata!D36&lt;&gt;"",biodata!D36,"")</f>
        <v/>
      </c>
      <c r="C32" s="77"/>
      <c r="D32" s="26"/>
      <c r="E32" s="26"/>
      <c r="F32" s="27"/>
      <c r="G32" s="26"/>
      <c r="H32" s="26"/>
      <c r="I32" s="20">
        <f t="shared" si="3"/>
        <v>0</v>
      </c>
      <c r="J32" s="21">
        <f t="shared" si="4"/>
        <v>0</v>
      </c>
      <c r="K32" s="22" t="str">
        <f t="shared" si="9"/>
        <v>E2</v>
      </c>
      <c r="L32" s="19">
        <f t="shared" si="1"/>
        <v>3</v>
      </c>
      <c r="M32" s="14">
        <f>IF(biodata!B36&lt;&gt;"",biodata!B36,"")</f>
        <v>1128</v>
      </c>
      <c r="N32" s="14" t="str">
        <f>IF(biodata!D36&lt;&gt;"",biodata!D36,"")</f>
        <v/>
      </c>
      <c r="O32" s="50" t="str">
        <f t="shared" si="10"/>
        <v/>
      </c>
      <c r="P32" s="50" t="str">
        <f t="shared" si="10"/>
        <v/>
      </c>
      <c r="Q32" s="50" t="str">
        <f t="shared" si="10"/>
        <v/>
      </c>
      <c r="R32" s="50" t="str">
        <f t="shared" si="10"/>
        <v/>
      </c>
      <c r="S32" s="50" t="str">
        <f t="shared" si="10"/>
        <v/>
      </c>
      <c r="T32" s="50" t="str">
        <f t="shared" si="10"/>
        <v/>
      </c>
      <c r="U32" s="50" t="str">
        <f t="shared" si="5"/>
        <v/>
      </c>
      <c r="V32" s="28" t="str">
        <f t="shared" si="6"/>
        <v/>
      </c>
      <c r="W32" s="22" t="str">
        <f t="shared" si="7"/>
        <v/>
      </c>
      <c r="X32" s="19" t="str">
        <f t="shared" si="8"/>
        <v/>
      </c>
    </row>
    <row r="33" spans="1:24">
      <c r="A33" s="18" t="str">
        <f>IF(biodata!B37&lt;&gt;"",biodata!B37,"")</f>
        <v/>
      </c>
      <c r="B33" s="19" t="str">
        <f>IF(biodata!D37&lt;&gt;"",biodata!D37,"")</f>
        <v/>
      </c>
      <c r="C33" s="77"/>
      <c r="D33" s="26"/>
      <c r="E33" s="26"/>
      <c r="F33" s="27"/>
      <c r="G33" s="26"/>
      <c r="H33" s="26"/>
      <c r="I33" s="20">
        <f t="shared" si="3"/>
        <v>0</v>
      </c>
      <c r="J33" s="21">
        <f t="shared" si="4"/>
        <v>0</v>
      </c>
      <c r="K33" s="22" t="str">
        <f t="shared" si="9"/>
        <v>E2</v>
      </c>
      <c r="L33" s="19">
        <f t="shared" si="1"/>
        <v>3</v>
      </c>
      <c r="M33" s="14" t="str">
        <f>IF(biodata!B37&lt;&gt;"",biodata!B37,"")</f>
        <v/>
      </c>
      <c r="N33" s="14" t="str">
        <f>IF(biodata!D37&lt;&gt;"",biodata!D37,"")</f>
        <v/>
      </c>
      <c r="O33" s="50" t="str">
        <f t="shared" si="10"/>
        <v/>
      </c>
      <c r="P33" s="50" t="str">
        <f t="shared" si="10"/>
        <v/>
      </c>
      <c r="Q33" s="50" t="str">
        <f t="shared" si="10"/>
        <v/>
      </c>
      <c r="R33" s="50" t="str">
        <f t="shared" si="10"/>
        <v/>
      </c>
      <c r="S33" s="50" t="str">
        <f t="shared" si="10"/>
        <v/>
      </c>
      <c r="T33" s="50" t="str">
        <f t="shared" si="10"/>
        <v/>
      </c>
      <c r="U33" s="50" t="str">
        <f t="shared" si="5"/>
        <v/>
      </c>
      <c r="V33" s="28" t="str">
        <f t="shared" si="6"/>
        <v/>
      </c>
      <c r="W33" s="22" t="str">
        <f t="shared" si="7"/>
        <v/>
      </c>
      <c r="X33" s="19" t="str">
        <f t="shared" si="8"/>
        <v/>
      </c>
    </row>
    <row r="34" spans="1:24">
      <c r="A34" s="18" t="str">
        <f>IF(biodata!B38&lt;&gt;"",biodata!B38,"")</f>
        <v/>
      </c>
      <c r="B34" s="19" t="str">
        <f>IF(biodata!D38&lt;&gt;"",biodata!D38,"")</f>
        <v/>
      </c>
      <c r="C34" s="77"/>
      <c r="D34" s="26"/>
      <c r="E34" s="26"/>
      <c r="F34" s="27"/>
      <c r="G34" s="26"/>
      <c r="H34" s="26"/>
      <c r="I34" s="20">
        <f t="shared" si="3"/>
        <v>0</v>
      </c>
      <c r="J34" s="21">
        <f t="shared" si="4"/>
        <v>0</v>
      </c>
      <c r="K34" s="22" t="str">
        <f t="shared" si="9"/>
        <v>E2</v>
      </c>
      <c r="L34" s="19">
        <f t="shared" si="1"/>
        <v>3</v>
      </c>
      <c r="M34" s="14" t="str">
        <f>IF(biodata!B38&lt;&gt;"",biodata!B38,"")</f>
        <v/>
      </c>
      <c r="N34" s="14" t="str">
        <f>IF(biodata!D38&lt;&gt;"",biodata!D38,"")</f>
        <v/>
      </c>
      <c r="O34" s="50" t="str">
        <f t="shared" si="10"/>
        <v/>
      </c>
      <c r="P34" s="50" t="str">
        <f t="shared" si="10"/>
        <v/>
      </c>
      <c r="Q34" s="50" t="str">
        <f t="shared" si="10"/>
        <v/>
      </c>
      <c r="R34" s="50" t="str">
        <f t="shared" si="10"/>
        <v/>
      </c>
      <c r="S34" s="50" t="str">
        <f t="shared" si="10"/>
        <v/>
      </c>
      <c r="T34" s="50" t="str">
        <f t="shared" si="10"/>
        <v/>
      </c>
      <c r="U34" s="50" t="str">
        <f t="shared" si="5"/>
        <v/>
      </c>
      <c r="V34" s="28" t="str">
        <f t="shared" si="6"/>
        <v/>
      </c>
      <c r="W34" s="22" t="str">
        <f t="shared" si="7"/>
        <v/>
      </c>
      <c r="X34" s="19" t="str">
        <f t="shared" si="8"/>
        <v/>
      </c>
    </row>
    <row r="35" spans="1:24">
      <c r="A35" s="18" t="str">
        <f>IF(biodata!B39&lt;&gt;"",biodata!B39,"")</f>
        <v/>
      </c>
      <c r="B35" s="19" t="str">
        <f>IF(biodata!D39&lt;&gt;"",biodata!D39,"")</f>
        <v/>
      </c>
      <c r="C35" s="77"/>
      <c r="D35" s="26"/>
      <c r="E35" s="26"/>
      <c r="F35" s="27"/>
      <c r="G35" s="26"/>
      <c r="H35" s="26"/>
      <c r="I35" s="20">
        <f t="shared" si="3"/>
        <v>0</v>
      </c>
      <c r="J35" s="21">
        <f t="shared" si="4"/>
        <v>0</v>
      </c>
      <c r="K35" s="22" t="str">
        <f t="shared" si="9"/>
        <v>E2</v>
      </c>
      <c r="L35" s="19">
        <f t="shared" si="1"/>
        <v>3</v>
      </c>
      <c r="M35" s="14" t="str">
        <f>IF(biodata!B39&lt;&gt;"",biodata!B39,"")</f>
        <v/>
      </c>
      <c r="N35" s="14" t="str">
        <f>IF(biodata!D39&lt;&gt;"",biodata!D39,"")</f>
        <v/>
      </c>
      <c r="O35" s="50" t="str">
        <f t="shared" si="10"/>
        <v/>
      </c>
      <c r="P35" s="50" t="str">
        <f t="shared" si="10"/>
        <v/>
      </c>
      <c r="Q35" s="50" t="str">
        <f t="shared" si="10"/>
        <v/>
      </c>
      <c r="R35" s="50" t="str">
        <f t="shared" si="10"/>
        <v/>
      </c>
      <c r="S35" s="50" t="str">
        <f t="shared" si="10"/>
        <v/>
      </c>
      <c r="T35" s="50" t="str">
        <f t="shared" si="10"/>
        <v/>
      </c>
      <c r="U35" s="50" t="str">
        <f t="shared" si="5"/>
        <v/>
      </c>
      <c r="V35" s="28" t="str">
        <f t="shared" si="6"/>
        <v/>
      </c>
      <c r="W35" s="22" t="str">
        <f t="shared" si="7"/>
        <v/>
      </c>
      <c r="X35" s="19" t="str">
        <f t="shared" si="8"/>
        <v/>
      </c>
    </row>
    <row r="36" spans="1:24">
      <c r="A36" s="18" t="str">
        <f>IF(biodata!B40&lt;&gt;"",biodata!B40,"")</f>
        <v/>
      </c>
      <c r="B36" s="19" t="str">
        <f>IF(biodata!D40&lt;&gt;"",biodata!D40,"")</f>
        <v/>
      </c>
      <c r="C36" s="77"/>
      <c r="D36" s="26"/>
      <c r="E36" s="26"/>
      <c r="F36" s="27"/>
      <c r="G36" s="26"/>
      <c r="H36" s="26"/>
      <c r="I36" s="20">
        <f t="shared" si="3"/>
        <v>0</v>
      </c>
      <c r="J36" s="21">
        <f t="shared" si="4"/>
        <v>0</v>
      </c>
      <c r="K36" s="22" t="str">
        <f t="shared" si="9"/>
        <v>E2</v>
      </c>
      <c r="L36" s="19">
        <f t="shared" si="1"/>
        <v>3</v>
      </c>
      <c r="M36" s="14" t="str">
        <f>IF(biodata!B40&lt;&gt;"",biodata!B40,"")</f>
        <v/>
      </c>
      <c r="N36" s="14" t="str">
        <f>IF(biodata!D40&lt;&gt;"",biodata!D40,"")</f>
        <v/>
      </c>
      <c r="O36" s="50" t="str">
        <f t="shared" si="10"/>
        <v/>
      </c>
      <c r="P36" s="50" t="str">
        <f t="shared" si="10"/>
        <v/>
      </c>
      <c r="Q36" s="50" t="str">
        <f t="shared" si="10"/>
        <v/>
      </c>
      <c r="R36" s="50" t="str">
        <f t="shared" si="10"/>
        <v/>
      </c>
      <c r="S36" s="50" t="str">
        <f t="shared" si="10"/>
        <v/>
      </c>
      <c r="T36" s="50" t="str">
        <f t="shared" si="10"/>
        <v/>
      </c>
      <c r="U36" s="50" t="str">
        <f t="shared" si="5"/>
        <v/>
      </c>
      <c r="V36" s="28" t="str">
        <f t="shared" si="6"/>
        <v/>
      </c>
      <c r="W36" s="22" t="str">
        <f t="shared" si="7"/>
        <v/>
      </c>
      <c r="X36" s="19" t="str">
        <f t="shared" si="8"/>
        <v/>
      </c>
    </row>
    <row r="37" spans="1:24">
      <c r="A37" s="18" t="str">
        <f>IF(biodata!B41&lt;&gt;"",biodata!B41,"")</f>
        <v/>
      </c>
      <c r="B37" s="19" t="str">
        <f>IF(biodata!D41&lt;&gt;"",biodata!D41,"")</f>
        <v/>
      </c>
      <c r="C37" s="77"/>
      <c r="D37" s="26"/>
      <c r="E37" s="26"/>
      <c r="F37" s="27"/>
      <c r="G37" s="26"/>
      <c r="H37" s="26"/>
      <c r="I37" s="20">
        <f t="shared" si="3"/>
        <v>0</v>
      </c>
      <c r="J37" s="21">
        <f t="shared" si="4"/>
        <v>0</v>
      </c>
      <c r="K37" s="22" t="str">
        <f t="shared" si="9"/>
        <v>E2</v>
      </c>
      <c r="L37" s="19">
        <f t="shared" si="1"/>
        <v>3</v>
      </c>
      <c r="M37" s="14" t="str">
        <f>IF(biodata!B41&lt;&gt;"",biodata!B41,"")</f>
        <v/>
      </c>
      <c r="N37" s="14" t="str">
        <f>IF(biodata!D41&lt;&gt;"",biodata!D41,"")</f>
        <v/>
      </c>
      <c r="O37" s="50" t="str">
        <f t="shared" si="10"/>
        <v/>
      </c>
      <c r="P37" s="50" t="str">
        <f t="shared" si="10"/>
        <v/>
      </c>
      <c r="Q37" s="50" t="str">
        <f t="shared" si="10"/>
        <v/>
      </c>
      <c r="R37" s="50" t="str">
        <f t="shared" si="10"/>
        <v/>
      </c>
      <c r="S37" s="50" t="str">
        <f t="shared" si="10"/>
        <v/>
      </c>
      <c r="T37" s="50" t="str">
        <f t="shared" si="10"/>
        <v/>
      </c>
      <c r="U37" s="50" t="str">
        <f t="shared" si="5"/>
        <v/>
      </c>
      <c r="V37" s="28" t="str">
        <f t="shared" si="6"/>
        <v/>
      </c>
      <c r="W37" s="22" t="str">
        <f t="shared" si="7"/>
        <v/>
      </c>
      <c r="X37" s="19" t="str">
        <f t="shared" si="8"/>
        <v/>
      </c>
    </row>
    <row r="38" spans="1:24">
      <c r="A38" s="18" t="str">
        <f>IF(biodata!B42&lt;&gt;"",biodata!B42,"")</f>
        <v/>
      </c>
      <c r="B38" s="19" t="str">
        <f>IF(biodata!D42&lt;&gt;"",biodata!D42,"")</f>
        <v/>
      </c>
      <c r="C38" s="77"/>
      <c r="D38" s="26"/>
      <c r="E38" s="26"/>
      <c r="F38" s="27"/>
      <c r="G38" s="26"/>
      <c r="H38" s="26"/>
      <c r="I38" s="20">
        <f t="shared" si="3"/>
        <v>0</v>
      </c>
      <c r="J38" s="21">
        <f t="shared" si="4"/>
        <v>0</v>
      </c>
      <c r="K38" s="22" t="str">
        <f t="shared" si="9"/>
        <v>E2</v>
      </c>
      <c r="L38" s="19">
        <f t="shared" si="1"/>
        <v>3</v>
      </c>
      <c r="M38" s="14" t="str">
        <f>IF(biodata!B42&lt;&gt;"",biodata!B42,"")</f>
        <v/>
      </c>
      <c r="N38" s="14" t="str">
        <f>IF(biodata!D42&lt;&gt;"",biodata!D42,"")</f>
        <v/>
      </c>
      <c r="O38" s="50" t="str">
        <f t="shared" si="10"/>
        <v/>
      </c>
      <c r="P38" s="50" t="str">
        <f t="shared" si="10"/>
        <v/>
      </c>
      <c r="Q38" s="50" t="str">
        <f t="shared" si="10"/>
        <v/>
      </c>
      <c r="R38" s="50" t="str">
        <f t="shared" si="10"/>
        <v/>
      </c>
      <c r="S38" s="50" t="str">
        <f t="shared" si="10"/>
        <v/>
      </c>
      <c r="T38" s="50" t="str">
        <f t="shared" si="10"/>
        <v/>
      </c>
      <c r="U38" s="50" t="str">
        <f t="shared" si="5"/>
        <v/>
      </c>
      <c r="V38" s="28" t="str">
        <f t="shared" si="6"/>
        <v/>
      </c>
      <c r="W38" s="22" t="str">
        <f t="shared" si="7"/>
        <v/>
      </c>
      <c r="X38" s="19" t="str">
        <f t="shared" si="8"/>
        <v/>
      </c>
    </row>
    <row r="39" spans="1:24">
      <c r="A39" s="18" t="str">
        <f>IF(biodata!B43&lt;&gt;"",biodata!B43,"")</f>
        <v/>
      </c>
      <c r="B39" s="19" t="str">
        <f>IF(biodata!D43&lt;&gt;"",biodata!D43,"")</f>
        <v/>
      </c>
      <c r="C39" s="77"/>
      <c r="D39" s="26"/>
      <c r="E39" s="26"/>
      <c r="F39" s="27"/>
      <c r="G39" s="26"/>
      <c r="H39" s="26"/>
      <c r="I39" s="20">
        <f t="shared" si="3"/>
        <v>0</v>
      </c>
      <c r="J39" s="21">
        <f t="shared" si="4"/>
        <v>0</v>
      </c>
      <c r="K39" s="22" t="str">
        <f t="shared" si="9"/>
        <v>E2</v>
      </c>
      <c r="L39" s="19">
        <f t="shared" si="1"/>
        <v>3</v>
      </c>
      <c r="M39" s="14" t="str">
        <f>IF(biodata!B43&lt;&gt;"",biodata!B43,"")</f>
        <v/>
      </c>
      <c r="N39" s="14" t="str">
        <f>IF(biodata!D43&lt;&gt;"",biodata!D43,"")</f>
        <v/>
      </c>
      <c r="O39" s="50" t="str">
        <f t="shared" si="10"/>
        <v/>
      </c>
      <c r="P39" s="50" t="str">
        <f t="shared" si="10"/>
        <v/>
      </c>
      <c r="Q39" s="50" t="str">
        <f t="shared" si="10"/>
        <v/>
      </c>
      <c r="R39" s="50" t="str">
        <f t="shared" si="10"/>
        <v/>
      </c>
      <c r="S39" s="50" t="str">
        <f t="shared" si="10"/>
        <v/>
      </c>
      <c r="T39" s="50" t="str">
        <f t="shared" si="10"/>
        <v/>
      </c>
      <c r="U39" s="50" t="str">
        <f t="shared" si="5"/>
        <v/>
      </c>
      <c r="V39" s="28" t="str">
        <f t="shared" si="6"/>
        <v/>
      </c>
      <c r="W39" s="22" t="str">
        <f t="shared" si="7"/>
        <v/>
      </c>
      <c r="X39" s="19" t="str">
        <f t="shared" si="8"/>
        <v/>
      </c>
    </row>
    <row r="40" spans="1:24">
      <c r="A40" s="18" t="str">
        <f>IF(biodata!B44&lt;&gt;"",biodata!B44,"")</f>
        <v/>
      </c>
      <c r="B40" s="19" t="str">
        <f>IF(biodata!D44&lt;&gt;"",biodata!D44,"")</f>
        <v/>
      </c>
      <c r="C40" s="77"/>
      <c r="D40" s="26"/>
      <c r="E40" s="26"/>
      <c r="F40" s="27"/>
      <c r="G40" s="26"/>
      <c r="H40" s="26"/>
      <c r="I40" s="20">
        <f t="shared" si="3"/>
        <v>0</v>
      </c>
      <c r="J40" s="21">
        <f t="shared" si="4"/>
        <v>0</v>
      </c>
      <c r="K40" s="22" t="str">
        <f t="shared" si="9"/>
        <v>E2</v>
      </c>
      <c r="L40" s="19">
        <f t="shared" si="1"/>
        <v>3</v>
      </c>
      <c r="M40" s="14" t="str">
        <f>IF(biodata!B44&lt;&gt;"",biodata!B44,"")</f>
        <v/>
      </c>
      <c r="N40" s="14" t="str">
        <f>IF(biodata!D44&lt;&gt;"",biodata!D44,"")</f>
        <v/>
      </c>
      <c r="O40" s="50" t="str">
        <f t="shared" si="10"/>
        <v/>
      </c>
      <c r="P40" s="50" t="str">
        <f t="shared" si="10"/>
        <v/>
      </c>
      <c r="Q40" s="50" t="str">
        <f t="shared" si="10"/>
        <v/>
      </c>
      <c r="R40" s="50" t="str">
        <f t="shared" si="10"/>
        <v/>
      </c>
      <c r="S40" s="50" t="str">
        <f t="shared" si="10"/>
        <v/>
      </c>
      <c r="T40" s="50" t="str">
        <f t="shared" si="10"/>
        <v/>
      </c>
      <c r="U40" s="50" t="str">
        <f t="shared" si="5"/>
        <v/>
      </c>
      <c r="V40" s="28" t="str">
        <f t="shared" si="6"/>
        <v/>
      </c>
      <c r="W40" s="22" t="str">
        <f t="shared" si="7"/>
        <v/>
      </c>
      <c r="X40" s="19" t="str">
        <f t="shared" si="8"/>
        <v/>
      </c>
    </row>
    <row r="41" spans="1:24">
      <c r="A41" s="18" t="str">
        <f>IF(biodata!B45&lt;&gt;"",biodata!B45,"")</f>
        <v/>
      </c>
      <c r="B41" s="19" t="str">
        <f>IF(biodata!D45&lt;&gt;"",biodata!D45,"")</f>
        <v/>
      </c>
      <c r="C41" s="77"/>
      <c r="D41" s="26"/>
      <c r="E41" s="26"/>
      <c r="F41" s="27"/>
      <c r="G41" s="26"/>
      <c r="H41" s="26"/>
      <c r="I41" s="20">
        <f t="shared" si="3"/>
        <v>0</v>
      </c>
      <c r="J41" s="21">
        <f t="shared" si="4"/>
        <v>0</v>
      </c>
      <c r="K41" s="22" t="str">
        <f t="shared" si="9"/>
        <v>E2</v>
      </c>
      <c r="L41" s="19">
        <f t="shared" si="1"/>
        <v>3</v>
      </c>
      <c r="M41" s="14" t="str">
        <f>IF(biodata!B45&lt;&gt;"",biodata!B45,"")</f>
        <v/>
      </c>
      <c r="N41" s="14" t="str">
        <f>IF(biodata!D45&lt;&gt;"",biodata!D45,"")</f>
        <v/>
      </c>
      <c r="O41" s="50" t="str">
        <f t="shared" si="10"/>
        <v/>
      </c>
      <c r="P41" s="50" t="str">
        <f t="shared" si="10"/>
        <v/>
      </c>
      <c r="Q41" s="50" t="str">
        <f t="shared" si="10"/>
        <v/>
      </c>
      <c r="R41" s="50" t="str">
        <f t="shared" si="10"/>
        <v/>
      </c>
      <c r="S41" s="50" t="str">
        <f t="shared" si="10"/>
        <v/>
      </c>
      <c r="T41" s="50" t="str">
        <f t="shared" si="10"/>
        <v/>
      </c>
      <c r="U41" s="50" t="str">
        <f t="shared" si="5"/>
        <v/>
      </c>
      <c r="V41" s="28" t="str">
        <f t="shared" si="6"/>
        <v/>
      </c>
      <c r="W41" s="22" t="str">
        <f t="shared" si="7"/>
        <v/>
      </c>
      <c r="X41" s="19" t="str">
        <f t="shared" si="8"/>
        <v/>
      </c>
    </row>
    <row r="42" spans="1:24">
      <c r="A42" s="18" t="str">
        <f>IF(biodata!B46&lt;&gt;"",biodata!B46,"")</f>
        <v/>
      </c>
      <c r="B42" s="19" t="str">
        <f>IF(biodata!D46&lt;&gt;"",biodata!D46,"")</f>
        <v/>
      </c>
      <c r="C42" s="77"/>
      <c r="D42" s="26"/>
      <c r="E42" s="26"/>
      <c r="F42" s="27"/>
      <c r="G42" s="26"/>
      <c r="H42" s="26"/>
      <c r="I42" s="20">
        <f t="shared" si="3"/>
        <v>0</v>
      </c>
      <c r="J42" s="21">
        <f t="shared" si="4"/>
        <v>0</v>
      </c>
      <c r="K42" s="22" t="str">
        <f t="shared" si="9"/>
        <v>E2</v>
      </c>
      <c r="L42" s="19">
        <f t="shared" si="1"/>
        <v>3</v>
      </c>
      <c r="M42" s="14" t="str">
        <f>IF(biodata!B46&lt;&gt;"",biodata!B46,"")</f>
        <v/>
      </c>
      <c r="N42" s="14" t="str">
        <f>IF(biodata!D46&lt;&gt;"",biodata!D46,"")</f>
        <v/>
      </c>
      <c r="O42" s="50" t="str">
        <f t="shared" si="10"/>
        <v/>
      </c>
      <c r="P42" s="50" t="str">
        <f t="shared" si="10"/>
        <v/>
      </c>
      <c r="Q42" s="50" t="str">
        <f t="shared" si="10"/>
        <v/>
      </c>
      <c r="R42" s="50" t="str">
        <f t="shared" si="10"/>
        <v/>
      </c>
      <c r="S42" s="50" t="str">
        <f t="shared" si="10"/>
        <v/>
      </c>
      <c r="T42" s="50" t="str">
        <f t="shared" si="10"/>
        <v/>
      </c>
      <c r="U42" s="50" t="str">
        <f t="shared" si="5"/>
        <v/>
      </c>
      <c r="V42" s="28" t="str">
        <f t="shared" si="6"/>
        <v/>
      </c>
      <c r="W42" s="22" t="str">
        <f t="shared" si="7"/>
        <v/>
      </c>
      <c r="X42" s="19" t="str">
        <f t="shared" si="8"/>
        <v/>
      </c>
    </row>
    <row r="43" spans="1:24">
      <c r="A43" s="18" t="str">
        <f>IF(biodata!B47&lt;&gt;"",biodata!B47,"")</f>
        <v/>
      </c>
      <c r="B43" s="19" t="str">
        <f>IF(biodata!D47&lt;&gt;"",biodata!D47,"")</f>
        <v/>
      </c>
      <c r="C43" s="77"/>
      <c r="D43" s="26"/>
      <c r="E43" s="26"/>
      <c r="F43" s="27"/>
      <c r="G43" s="26"/>
      <c r="H43" s="25"/>
      <c r="I43" s="20">
        <f t="shared" si="3"/>
        <v>0</v>
      </c>
      <c r="J43" s="21">
        <f t="shared" si="4"/>
        <v>0</v>
      </c>
      <c r="K43" s="22" t="s">
        <v>15</v>
      </c>
      <c r="L43" s="19">
        <f t="shared" si="1"/>
        <v>3</v>
      </c>
      <c r="M43" s="14" t="str">
        <f>IF(biodata!B47&lt;&gt;"",biodata!B47,"")</f>
        <v/>
      </c>
      <c r="N43" s="14" t="str">
        <f>IF(biodata!D47&lt;&gt;"",biodata!D47,"")</f>
        <v/>
      </c>
      <c r="O43" s="50" t="str">
        <f t="shared" si="10"/>
        <v/>
      </c>
      <c r="P43" s="50" t="str">
        <f t="shared" si="10"/>
        <v/>
      </c>
      <c r="Q43" s="50" t="str">
        <f t="shared" si="10"/>
        <v/>
      </c>
      <c r="R43" s="50" t="str">
        <f t="shared" si="10"/>
        <v/>
      </c>
      <c r="S43" s="50" t="str">
        <f t="shared" si="10"/>
        <v/>
      </c>
      <c r="T43" s="50" t="str">
        <f t="shared" si="10"/>
        <v/>
      </c>
      <c r="U43" s="50" t="str">
        <f t="shared" si="5"/>
        <v/>
      </c>
      <c r="V43" s="28" t="str">
        <f t="shared" si="6"/>
        <v/>
      </c>
      <c r="W43" s="22" t="str">
        <f t="shared" si="7"/>
        <v/>
      </c>
      <c r="X43" s="19" t="str">
        <f t="shared" si="8"/>
        <v/>
      </c>
    </row>
    <row r="44" spans="1:24">
      <c r="A44" s="18" t="str">
        <f>IF(biodata!B48&lt;&gt;"",biodata!B48,"")</f>
        <v/>
      </c>
      <c r="B44" s="19" t="str">
        <f>IF(biodata!D48&lt;&gt;"",biodata!D48,"")</f>
        <v/>
      </c>
      <c r="C44" s="77"/>
      <c r="D44" s="26"/>
      <c r="E44" s="26"/>
      <c r="F44" s="27"/>
      <c r="G44" s="26"/>
      <c r="H44" s="25"/>
      <c r="I44" s="20">
        <f t="shared" si="3"/>
        <v>0</v>
      </c>
      <c r="J44" s="21">
        <f t="shared" si="4"/>
        <v>0</v>
      </c>
      <c r="K44" s="22" t="s">
        <v>15</v>
      </c>
      <c r="L44" s="19">
        <f t="shared" si="1"/>
        <v>3</v>
      </c>
      <c r="M44" s="14" t="str">
        <f>IF(biodata!B48&lt;&gt;"",biodata!B48,"")</f>
        <v/>
      </c>
      <c r="N44" s="14" t="str">
        <f>IF(biodata!D48&lt;&gt;"",biodata!D48,"")</f>
        <v/>
      </c>
      <c r="O44" s="50" t="str">
        <f t="shared" si="10"/>
        <v/>
      </c>
      <c r="P44" s="50" t="str">
        <f t="shared" si="10"/>
        <v/>
      </c>
      <c r="Q44" s="50" t="str">
        <f t="shared" si="10"/>
        <v/>
      </c>
      <c r="R44" s="50" t="str">
        <f t="shared" si="10"/>
        <v/>
      </c>
      <c r="S44" s="50" t="str">
        <f t="shared" si="10"/>
        <v/>
      </c>
      <c r="T44" s="50" t="str">
        <f t="shared" si="10"/>
        <v/>
      </c>
      <c r="U44" s="50" t="str">
        <f t="shared" si="5"/>
        <v/>
      </c>
      <c r="V44" s="28" t="str">
        <f t="shared" si="6"/>
        <v/>
      </c>
      <c r="W44" s="22" t="str">
        <f t="shared" si="7"/>
        <v/>
      </c>
      <c r="X44" s="19" t="str">
        <f t="shared" si="8"/>
        <v/>
      </c>
    </row>
    <row r="45" spans="1:24">
      <c r="A45" s="18" t="str">
        <f>IF(biodata!B49&lt;&gt;"",biodata!B49,"")</f>
        <v/>
      </c>
      <c r="B45" s="19" t="str">
        <f>IF(biodata!D49&lt;&gt;"",biodata!D49,"")</f>
        <v/>
      </c>
      <c r="C45" s="77"/>
      <c r="D45" s="26"/>
      <c r="E45" s="26"/>
      <c r="F45" s="27"/>
      <c r="G45" s="26"/>
      <c r="H45" s="25"/>
      <c r="I45" s="20">
        <f t="shared" si="3"/>
        <v>0</v>
      </c>
      <c r="J45" s="21">
        <f t="shared" si="4"/>
        <v>0</v>
      </c>
      <c r="K45" s="22" t="s">
        <v>15</v>
      </c>
      <c r="L45" s="19">
        <f t="shared" si="1"/>
        <v>3</v>
      </c>
      <c r="M45" s="14" t="str">
        <f>IF(biodata!B49&lt;&gt;"",biodata!B49,"")</f>
        <v/>
      </c>
      <c r="N45" s="14" t="str">
        <f>IF(biodata!D49&lt;&gt;"",biodata!D49,"")</f>
        <v/>
      </c>
      <c r="O45" s="50" t="str">
        <f t="shared" si="10"/>
        <v/>
      </c>
      <c r="P45" s="50" t="str">
        <f t="shared" si="10"/>
        <v/>
      </c>
      <c r="Q45" s="50" t="str">
        <f t="shared" si="10"/>
        <v/>
      </c>
      <c r="R45" s="50" t="str">
        <f t="shared" si="10"/>
        <v/>
      </c>
      <c r="S45" s="50" t="str">
        <f t="shared" si="10"/>
        <v/>
      </c>
      <c r="T45" s="50" t="str">
        <f t="shared" si="10"/>
        <v/>
      </c>
      <c r="U45" s="50" t="str">
        <f t="shared" si="5"/>
        <v/>
      </c>
      <c r="V45" s="28" t="str">
        <f t="shared" si="6"/>
        <v/>
      </c>
      <c r="W45" s="22" t="str">
        <f t="shared" si="7"/>
        <v/>
      </c>
      <c r="X45" s="19" t="str">
        <f t="shared" si="8"/>
        <v/>
      </c>
    </row>
    <row r="46" spans="1:24">
      <c r="A46" s="18" t="str">
        <f>IF(biodata!B50&lt;&gt;"",biodata!B50,"")</f>
        <v/>
      </c>
      <c r="B46" s="19" t="str">
        <f>IF(biodata!D50&lt;&gt;"",biodata!D50,"")</f>
        <v/>
      </c>
      <c r="C46" s="77"/>
      <c r="D46" s="26"/>
      <c r="E46" s="26"/>
      <c r="F46" s="27"/>
      <c r="G46" s="26"/>
      <c r="H46" s="25"/>
      <c r="I46" s="20">
        <f t="shared" si="3"/>
        <v>0</v>
      </c>
      <c r="J46" s="21">
        <f t="shared" si="4"/>
        <v>0</v>
      </c>
      <c r="K46" s="22" t="s">
        <v>15</v>
      </c>
      <c r="L46" s="19">
        <f t="shared" si="1"/>
        <v>3</v>
      </c>
      <c r="M46" s="14" t="str">
        <f>IF(biodata!B50&lt;&gt;"",biodata!B50,"")</f>
        <v/>
      </c>
      <c r="N46" s="14" t="str">
        <f>IF(biodata!D50&lt;&gt;"",biodata!D50,"")</f>
        <v/>
      </c>
      <c r="O46" s="50" t="str">
        <f t="shared" si="10"/>
        <v/>
      </c>
      <c r="P46" s="50" t="str">
        <f t="shared" si="10"/>
        <v/>
      </c>
      <c r="Q46" s="50" t="str">
        <f t="shared" si="10"/>
        <v/>
      </c>
      <c r="R46" s="50" t="str">
        <f t="shared" si="10"/>
        <v/>
      </c>
      <c r="S46" s="50" t="str">
        <f t="shared" si="10"/>
        <v/>
      </c>
      <c r="T46" s="50" t="str">
        <f t="shared" si="10"/>
        <v/>
      </c>
      <c r="U46" s="50" t="str">
        <f t="shared" si="5"/>
        <v/>
      </c>
      <c r="V46" s="28" t="str">
        <f t="shared" si="6"/>
        <v/>
      </c>
      <c r="W46" s="22" t="str">
        <f t="shared" si="7"/>
        <v/>
      </c>
      <c r="X46" s="19" t="str">
        <f t="shared" si="8"/>
        <v/>
      </c>
    </row>
    <row r="47" spans="1:24">
      <c r="A47" s="18" t="str">
        <f>IF(biodata!B51&lt;&gt;"",biodata!B51,"")</f>
        <v/>
      </c>
      <c r="B47" s="19" t="str">
        <f>IF(biodata!D51&lt;&gt;"",biodata!D51,"")</f>
        <v/>
      </c>
      <c r="C47" s="77"/>
      <c r="D47" s="26"/>
      <c r="E47" s="26"/>
      <c r="F47" s="27"/>
      <c r="G47" s="26"/>
      <c r="H47" s="25"/>
      <c r="I47" s="20">
        <f t="shared" si="3"/>
        <v>0</v>
      </c>
      <c r="J47" s="21">
        <f t="shared" si="4"/>
        <v>0</v>
      </c>
      <c r="K47" s="22" t="s">
        <v>15</v>
      </c>
      <c r="L47" s="19">
        <f t="shared" si="1"/>
        <v>3</v>
      </c>
      <c r="M47" s="14" t="str">
        <f>IF(biodata!B51&lt;&gt;"",biodata!B51,"")</f>
        <v/>
      </c>
      <c r="N47" s="14" t="str">
        <f>IF(biodata!D51&lt;&gt;"",biodata!D51,"")</f>
        <v/>
      </c>
      <c r="O47" s="50" t="str">
        <f t="shared" si="10"/>
        <v/>
      </c>
      <c r="P47" s="50" t="str">
        <f t="shared" si="10"/>
        <v/>
      </c>
      <c r="Q47" s="50" t="str">
        <f t="shared" si="10"/>
        <v/>
      </c>
      <c r="R47" s="50" t="str">
        <f t="shared" si="10"/>
        <v/>
      </c>
      <c r="S47" s="50" t="str">
        <f t="shared" si="10"/>
        <v/>
      </c>
      <c r="T47" s="50" t="str">
        <f t="shared" si="10"/>
        <v/>
      </c>
      <c r="U47" s="50" t="str">
        <f t="shared" si="5"/>
        <v/>
      </c>
      <c r="V47" s="28" t="str">
        <f t="shared" si="6"/>
        <v/>
      </c>
      <c r="W47" s="22" t="str">
        <f t="shared" si="7"/>
        <v/>
      </c>
      <c r="X47" s="19" t="str">
        <f t="shared" si="8"/>
        <v/>
      </c>
    </row>
    <row r="48" spans="1:24">
      <c r="A48" s="18" t="str">
        <f>IF(biodata!B52&lt;&gt;"",biodata!B52,"")</f>
        <v/>
      </c>
      <c r="B48" s="19" t="str">
        <f>IF(biodata!D52&lt;&gt;"",biodata!D52,"")</f>
        <v/>
      </c>
      <c r="C48" s="77"/>
      <c r="D48" s="26"/>
      <c r="E48" s="26"/>
      <c r="F48" s="27"/>
      <c r="G48" s="26"/>
      <c r="H48" s="52"/>
      <c r="I48" s="20">
        <f t="shared" ref="I48:I49" si="11">ROUND((SUM(C48:H48)),0)</f>
        <v>0</v>
      </c>
      <c r="J48" s="21">
        <f t="shared" si="4"/>
        <v>0</v>
      </c>
      <c r="K48" s="22" t="s">
        <v>65</v>
      </c>
      <c r="L48" s="19">
        <f t="shared" ref="L48:L49" si="12">RANK(J48,$J$5:$J$49,0)</f>
        <v>3</v>
      </c>
      <c r="M48" s="14" t="str">
        <f>IF(biodata!B52&lt;&gt;"",biodata!B52,"")</f>
        <v/>
      </c>
      <c r="N48" s="14" t="str">
        <f>IF(biodata!D52&lt;&gt;"",biodata!D52,"")</f>
        <v/>
      </c>
      <c r="O48" s="50" t="str">
        <f t="shared" si="10"/>
        <v/>
      </c>
      <c r="P48" s="50" t="str">
        <f t="shared" si="10"/>
        <v/>
      </c>
      <c r="Q48" s="50" t="str">
        <f t="shared" si="10"/>
        <v/>
      </c>
      <c r="R48" s="50" t="str">
        <f t="shared" si="10"/>
        <v/>
      </c>
      <c r="S48" s="50" t="str">
        <f t="shared" si="10"/>
        <v/>
      </c>
      <c r="T48" s="50" t="str">
        <f t="shared" si="10"/>
        <v/>
      </c>
      <c r="U48" s="50" t="str">
        <f t="shared" si="5"/>
        <v/>
      </c>
      <c r="V48" s="28" t="str">
        <f t="shared" si="6"/>
        <v/>
      </c>
      <c r="W48" s="22" t="str">
        <f t="shared" si="7"/>
        <v/>
      </c>
      <c r="X48" s="19" t="str">
        <f t="shared" si="8"/>
        <v/>
      </c>
    </row>
    <row r="49" spans="1:24">
      <c r="A49" s="18" t="str">
        <f>IF(biodata!B53&lt;&gt;"",biodata!B53,"")</f>
        <v/>
      </c>
      <c r="B49" s="19" t="str">
        <f>IF(biodata!D53&lt;&gt;"",biodata!D53,"")</f>
        <v/>
      </c>
      <c r="C49" s="77"/>
      <c r="D49" s="26"/>
      <c r="E49" s="26"/>
      <c r="F49" s="27"/>
      <c r="G49" s="26"/>
      <c r="H49" s="52"/>
      <c r="I49" s="20">
        <f t="shared" si="11"/>
        <v>0</v>
      </c>
      <c r="J49" s="21">
        <f t="shared" si="4"/>
        <v>0</v>
      </c>
      <c r="K49" s="22" t="s">
        <v>80</v>
      </c>
      <c r="L49" s="19">
        <f t="shared" si="12"/>
        <v>3</v>
      </c>
      <c r="M49" s="14" t="str">
        <f>IF(biodata!B53&lt;&gt;"",biodata!B53,"")</f>
        <v/>
      </c>
      <c r="N49" s="14" t="str">
        <f>IF(biodata!D53&lt;&gt;"",biodata!D53,"")</f>
        <v/>
      </c>
      <c r="O49" s="50" t="str">
        <f t="shared" si="10"/>
        <v/>
      </c>
      <c r="P49" s="50" t="str">
        <f t="shared" si="10"/>
        <v/>
      </c>
      <c r="Q49" s="50" t="str">
        <f t="shared" si="10"/>
        <v/>
      </c>
      <c r="R49" s="50" t="str">
        <f t="shared" si="10"/>
        <v/>
      </c>
      <c r="S49" s="50" t="str">
        <f t="shared" si="10"/>
        <v/>
      </c>
      <c r="T49" s="50" t="str">
        <f t="shared" si="10"/>
        <v/>
      </c>
      <c r="U49" s="50" t="str">
        <f t="shared" si="5"/>
        <v/>
      </c>
      <c r="V49" s="28" t="str">
        <f t="shared" si="6"/>
        <v/>
      </c>
      <c r="W49" s="22" t="str">
        <f t="shared" si="7"/>
        <v/>
      </c>
      <c r="X49" s="19" t="str">
        <f t="shared" si="8"/>
        <v/>
      </c>
    </row>
    <row r="50" spans="1:24">
      <c r="I50" s="7"/>
      <c r="J50" s="7"/>
      <c r="K50" s="7"/>
      <c r="O50" s="70" t="s">
        <v>12</v>
      </c>
      <c r="P50" s="71" t="s">
        <v>103</v>
      </c>
      <c r="Q50" s="71" t="s">
        <v>104</v>
      </c>
      <c r="R50" s="71" t="s">
        <v>9</v>
      </c>
      <c r="S50" s="71" t="s">
        <v>10</v>
      </c>
      <c r="T50" s="71" t="s">
        <v>105</v>
      </c>
      <c r="V50" s="71" t="s">
        <v>155</v>
      </c>
    </row>
    <row r="51" spans="1:24">
      <c r="B51" s="23"/>
      <c r="C51" s="7"/>
      <c r="D51" s="7"/>
      <c r="E51" s="7"/>
      <c r="F51" s="7"/>
      <c r="G51" s="7"/>
      <c r="H51" s="7"/>
      <c r="I51" s="7"/>
      <c r="J51" s="7"/>
      <c r="K51" s="7"/>
      <c r="N51" s="8" t="s">
        <v>16</v>
      </c>
      <c r="O51" s="9">
        <f t="shared" ref="O51:T51" si="13">COUNT(O5:O49)</f>
        <v>2</v>
      </c>
      <c r="P51" s="9">
        <f t="shared" si="13"/>
        <v>2</v>
      </c>
      <c r="Q51" s="9">
        <f t="shared" si="13"/>
        <v>2</v>
      </c>
      <c r="R51" s="9">
        <f t="shared" si="13"/>
        <v>2</v>
      </c>
      <c r="S51" s="9">
        <f t="shared" si="13"/>
        <v>2</v>
      </c>
      <c r="T51" s="9">
        <f t="shared" si="13"/>
        <v>0</v>
      </c>
      <c r="U51" s="7"/>
      <c r="V51" s="9">
        <f t="shared" ref="V51" si="14">COUNT(V5:V49)</f>
        <v>2</v>
      </c>
      <c r="W51" s="7"/>
    </row>
    <row r="52" spans="1:24">
      <c r="B52" s="23"/>
      <c r="C52" s="7"/>
      <c r="D52" s="7"/>
      <c r="E52" s="7"/>
      <c r="F52" s="7"/>
      <c r="G52" s="7"/>
      <c r="H52" s="7"/>
      <c r="I52" s="7"/>
      <c r="J52" s="7"/>
      <c r="K52" s="7"/>
      <c r="N52" s="8" t="s">
        <v>17</v>
      </c>
      <c r="O52" s="9">
        <f t="shared" ref="O52:T52" si="15">COUNTIF(O5:O49,"&lt;33")</f>
        <v>0</v>
      </c>
      <c r="P52" s="9">
        <f t="shared" si="15"/>
        <v>0</v>
      </c>
      <c r="Q52" s="9">
        <f t="shared" si="15"/>
        <v>0</v>
      </c>
      <c r="R52" s="9">
        <f t="shared" si="15"/>
        <v>0</v>
      </c>
      <c r="S52" s="9">
        <f t="shared" si="15"/>
        <v>0</v>
      </c>
      <c r="T52" s="9">
        <f t="shared" si="15"/>
        <v>0</v>
      </c>
      <c r="U52" s="7"/>
      <c r="V52" s="9">
        <f t="shared" ref="V52" si="16">COUNTIF(V5:V49,"&lt;33")</f>
        <v>0</v>
      </c>
      <c r="W52" s="7"/>
    </row>
    <row r="53" spans="1:24">
      <c r="B53" s="23"/>
      <c r="C53" s="7"/>
      <c r="D53" s="7"/>
      <c r="E53" s="7"/>
      <c r="F53" s="7"/>
      <c r="G53" s="7"/>
      <c r="H53" s="7"/>
      <c r="I53" s="7"/>
      <c r="J53" s="7"/>
      <c r="K53" s="10"/>
      <c r="N53" s="8" t="s">
        <v>18</v>
      </c>
      <c r="O53" s="9">
        <f t="shared" ref="O53:T53" si="17">COUNTIF(O5:O49,"&gt;=33")-O56-O55-O54</f>
        <v>0</v>
      </c>
      <c r="P53" s="9">
        <f t="shared" si="17"/>
        <v>0</v>
      </c>
      <c r="Q53" s="9">
        <f t="shared" si="17"/>
        <v>0</v>
      </c>
      <c r="R53" s="9">
        <f t="shared" si="17"/>
        <v>0</v>
      </c>
      <c r="S53" s="9">
        <f t="shared" si="17"/>
        <v>0</v>
      </c>
      <c r="T53" s="9">
        <f t="shared" si="17"/>
        <v>0</v>
      </c>
      <c r="U53" s="7"/>
      <c r="V53" s="9">
        <f t="shared" ref="V53" si="18">COUNTIF(V5:V49,"&gt;=33")-V56-V55-V54</f>
        <v>0</v>
      </c>
      <c r="W53" s="10"/>
    </row>
    <row r="54" spans="1:24">
      <c r="B54" s="23"/>
      <c r="C54" s="7"/>
      <c r="D54" s="7"/>
      <c r="E54" s="7"/>
      <c r="F54" s="7"/>
      <c r="G54" s="7"/>
      <c r="H54" s="7"/>
      <c r="I54" s="7"/>
      <c r="J54" s="7"/>
      <c r="K54" s="11"/>
      <c r="N54" s="8" t="s">
        <v>19</v>
      </c>
      <c r="O54" s="9">
        <f t="shared" ref="O54:T54" si="19">COUNTIF(O5:O49,"&gt;=60")-O56-O55</f>
        <v>0</v>
      </c>
      <c r="P54" s="9">
        <f t="shared" si="19"/>
        <v>0</v>
      </c>
      <c r="Q54" s="9">
        <f t="shared" si="19"/>
        <v>0</v>
      </c>
      <c r="R54" s="9">
        <f t="shared" si="19"/>
        <v>0</v>
      </c>
      <c r="S54" s="9">
        <f t="shared" si="19"/>
        <v>0</v>
      </c>
      <c r="T54" s="9">
        <f t="shared" si="19"/>
        <v>0</v>
      </c>
      <c r="U54" s="7"/>
      <c r="V54" s="9">
        <f t="shared" ref="V54" si="20">COUNTIF(V5:V49,"&gt;=60")-V56-V55</f>
        <v>0</v>
      </c>
      <c r="W54" s="11"/>
    </row>
    <row r="55" spans="1:24">
      <c r="B55" s="23"/>
      <c r="C55" s="7"/>
      <c r="D55" s="7"/>
      <c r="E55" s="7"/>
      <c r="F55" s="7"/>
      <c r="G55" s="7"/>
      <c r="H55" s="7"/>
      <c r="I55" s="7"/>
      <c r="J55" s="7"/>
      <c r="N55" s="8" t="s">
        <v>20</v>
      </c>
      <c r="O55" s="9">
        <f t="shared" ref="O55:T55" si="21">COUNTIF(O5:O49,"&gt;=75")-O56</f>
        <v>0</v>
      </c>
      <c r="P55" s="9">
        <f t="shared" si="21"/>
        <v>0</v>
      </c>
      <c r="Q55" s="9">
        <f t="shared" si="21"/>
        <v>0</v>
      </c>
      <c r="R55" s="9">
        <f t="shared" si="21"/>
        <v>0</v>
      </c>
      <c r="S55" s="9">
        <f t="shared" si="21"/>
        <v>0</v>
      </c>
      <c r="T55" s="9">
        <f t="shared" si="21"/>
        <v>0</v>
      </c>
      <c r="U55" s="7"/>
      <c r="V55" s="9">
        <f t="shared" ref="V55" si="22">COUNTIF(V5:V49,"&gt;=75")-V56</f>
        <v>0</v>
      </c>
    </row>
    <row r="56" spans="1:24">
      <c r="B56" s="23"/>
      <c r="C56" s="7"/>
      <c r="D56" s="7"/>
      <c r="E56" s="7"/>
      <c r="F56" s="7"/>
      <c r="G56" s="7"/>
      <c r="H56" s="7"/>
      <c r="I56" s="7"/>
      <c r="J56" s="7"/>
      <c r="N56" s="8" t="s">
        <v>21</v>
      </c>
      <c r="O56" s="9">
        <f t="shared" ref="O56:T56" si="23">COUNTIF(O5:O49,"&gt;=90")</f>
        <v>2</v>
      </c>
      <c r="P56" s="9">
        <f t="shared" si="23"/>
        <v>2</v>
      </c>
      <c r="Q56" s="9">
        <f t="shared" si="23"/>
        <v>2</v>
      </c>
      <c r="R56" s="9">
        <f t="shared" si="23"/>
        <v>2</v>
      </c>
      <c r="S56" s="9">
        <f t="shared" si="23"/>
        <v>2</v>
      </c>
      <c r="T56" s="9">
        <f t="shared" si="23"/>
        <v>0</v>
      </c>
      <c r="U56" s="7"/>
      <c r="V56" s="9">
        <f t="shared" ref="V56" si="24">COUNTIF(V5:V49,"&gt;=90")</f>
        <v>2</v>
      </c>
    </row>
    <row r="57" spans="1:24">
      <c r="B57" s="23"/>
      <c r="C57" s="7"/>
      <c r="D57" s="7"/>
      <c r="E57" s="7"/>
      <c r="F57" s="7"/>
      <c r="G57" s="7"/>
      <c r="H57" s="7"/>
      <c r="I57" s="7"/>
      <c r="J57" s="7"/>
      <c r="N57" s="8" t="s">
        <v>37</v>
      </c>
      <c r="O57" s="9">
        <f t="shared" ref="O57:T57" si="25">SUM(O4:O49)</f>
        <v>200</v>
      </c>
      <c r="P57" s="9">
        <f t="shared" si="25"/>
        <v>200</v>
      </c>
      <c r="Q57" s="9">
        <f t="shared" si="25"/>
        <v>200</v>
      </c>
      <c r="R57" s="9">
        <f t="shared" si="25"/>
        <v>200</v>
      </c>
      <c r="S57" s="9">
        <f t="shared" si="25"/>
        <v>200</v>
      </c>
      <c r="T57" s="9">
        <f t="shared" si="25"/>
        <v>0</v>
      </c>
      <c r="U57" s="7"/>
      <c r="V57" s="9">
        <f t="shared" ref="V57" si="26">SUM(V4:V49)</f>
        <v>200</v>
      </c>
    </row>
    <row r="58" spans="1:24" ht="17.25" customHeight="1">
      <c r="B58" s="24"/>
      <c r="C58" s="11"/>
      <c r="D58" s="11"/>
      <c r="E58" s="11"/>
      <c r="F58" s="11"/>
      <c r="G58" s="11"/>
      <c r="H58" s="11"/>
      <c r="I58" s="11"/>
      <c r="J58" s="11"/>
      <c r="N58" s="12" t="s">
        <v>22</v>
      </c>
      <c r="O58" s="13">
        <f t="shared" ref="O58:T58" si="27">AVERAGE(O5:O49)</f>
        <v>100</v>
      </c>
      <c r="P58" s="13">
        <f t="shared" si="27"/>
        <v>100</v>
      </c>
      <c r="Q58" s="13">
        <f t="shared" si="27"/>
        <v>100</v>
      </c>
      <c r="R58" s="13">
        <f t="shared" si="27"/>
        <v>100</v>
      </c>
      <c r="S58" s="13">
        <f t="shared" si="27"/>
        <v>100</v>
      </c>
      <c r="T58" s="13" t="e">
        <f t="shared" si="27"/>
        <v>#DIV/0!</v>
      </c>
      <c r="U58" s="11"/>
      <c r="V58" s="13">
        <f>AVERAGE(V5:V49)*100/100</f>
        <v>100</v>
      </c>
    </row>
    <row r="59" spans="1:24" ht="17.25" customHeight="1">
      <c r="B59" s="24"/>
      <c r="C59" s="11"/>
      <c r="D59" s="11"/>
      <c r="E59" s="11"/>
      <c r="F59" s="11"/>
      <c r="G59" s="11"/>
      <c r="H59" s="11"/>
      <c r="I59" s="11"/>
      <c r="J59" s="11"/>
      <c r="N59" s="12" t="s">
        <v>157</v>
      </c>
      <c r="O59" s="13"/>
      <c r="P59" s="11"/>
      <c r="Q59" s="11"/>
      <c r="R59" s="11"/>
      <c r="S59" s="11"/>
      <c r="T59" s="11"/>
      <c r="U59" s="11"/>
      <c r="V59" s="11"/>
    </row>
    <row r="60" spans="1:24">
      <c r="B60" s="23"/>
      <c r="C60" s="11"/>
      <c r="N60" s="8" t="s">
        <v>23</v>
      </c>
      <c r="O60" s="13">
        <f>AVERAGE(V5:V49)</f>
        <v>100</v>
      </c>
    </row>
    <row r="61" spans="1:24">
      <c r="N61" s="86" t="s">
        <v>111</v>
      </c>
      <c r="O61" s="330" t="s">
        <v>112</v>
      </c>
      <c r="P61" s="330"/>
      <c r="Q61" s="330"/>
      <c r="R61" s="330"/>
      <c r="S61" s="330"/>
      <c r="T61" s="319" t="s">
        <v>113</v>
      </c>
      <c r="U61" s="319"/>
    </row>
    <row r="62" spans="1:24">
      <c r="A62" s="15"/>
      <c r="B62"/>
      <c r="C62" s="337"/>
      <c r="D62" s="337"/>
      <c r="E62" s="337"/>
      <c r="F62" s="338"/>
      <c r="G62" s="338"/>
      <c r="H62" s="15"/>
      <c r="I62" s="15"/>
      <c r="J62" s="15"/>
      <c r="K62" s="15"/>
      <c r="L62" s="15"/>
      <c r="M62" s="15"/>
      <c r="N62" s="1" t="s">
        <v>49</v>
      </c>
      <c r="O62" s="339">
        <f>title!B20</f>
        <v>0</v>
      </c>
      <c r="P62" s="339"/>
      <c r="Q62" s="339"/>
      <c r="R62" s="339"/>
      <c r="S62" s="339"/>
      <c r="T62" s="339"/>
      <c r="U62" s="339"/>
      <c r="V62" s="15"/>
      <c r="W62" s="31"/>
      <c r="X62" s="15"/>
    </row>
    <row r="63" spans="1:24">
      <c r="A63" s="15"/>
      <c r="B63"/>
      <c r="C63" s="337"/>
      <c r="D63" s="337"/>
      <c r="E63" s="337"/>
      <c r="F63" s="338"/>
      <c r="G63" s="338"/>
      <c r="H63" s="15"/>
      <c r="I63" s="15"/>
      <c r="J63" s="15"/>
      <c r="K63" s="15"/>
      <c r="L63" s="15"/>
      <c r="M63" s="15"/>
      <c r="N63" s="1" t="s">
        <v>11</v>
      </c>
      <c r="O63" s="339">
        <f>title!B21</f>
        <v>0</v>
      </c>
      <c r="P63" s="339"/>
      <c r="Q63" s="339"/>
      <c r="R63" s="339"/>
      <c r="S63" s="339"/>
      <c r="T63" s="339"/>
      <c r="U63" s="339"/>
      <c r="V63" s="15"/>
      <c r="W63" s="31"/>
      <c r="X63" s="15"/>
    </row>
    <row r="64" spans="1:24">
      <c r="A64" s="15"/>
      <c r="B64"/>
      <c r="C64" s="337"/>
      <c r="D64" s="337"/>
      <c r="E64" s="337"/>
      <c r="F64" s="338"/>
      <c r="G64" s="338"/>
      <c r="H64" s="15"/>
      <c r="I64" s="15"/>
      <c r="J64" s="15"/>
      <c r="K64" s="15"/>
      <c r="L64" s="15"/>
      <c r="M64" s="15"/>
      <c r="N64" s="1" t="s">
        <v>71</v>
      </c>
      <c r="O64" s="339">
        <f>title!B22</f>
        <v>0</v>
      </c>
      <c r="P64" s="339"/>
      <c r="Q64" s="339"/>
      <c r="R64" s="339"/>
      <c r="S64" s="339"/>
      <c r="T64" s="339"/>
      <c r="U64" s="339"/>
      <c r="V64" s="15"/>
      <c r="W64" s="31"/>
      <c r="X64" s="15"/>
    </row>
    <row r="65" spans="1:24">
      <c r="A65" s="15"/>
      <c r="B65"/>
      <c r="C65" s="337"/>
      <c r="D65" s="337"/>
      <c r="E65" s="337"/>
      <c r="F65" s="338"/>
      <c r="G65" s="338"/>
      <c r="H65" s="15"/>
      <c r="I65" s="15"/>
      <c r="J65" s="15"/>
      <c r="K65" s="15"/>
      <c r="L65" s="15"/>
      <c r="M65" s="15"/>
      <c r="N65" s="1" t="s">
        <v>69</v>
      </c>
      <c r="O65" s="339">
        <f>title!B23</f>
        <v>0</v>
      </c>
      <c r="P65" s="339"/>
      <c r="Q65" s="339"/>
      <c r="R65" s="339"/>
      <c r="S65" s="339"/>
      <c r="T65" s="339"/>
      <c r="U65" s="339"/>
      <c r="V65" s="15"/>
      <c r="W65" s="31"/>
      <c r="X65" s="15"/>
    </row>
    <row r="66" spans="1:24">
      <c r="A66" s="15"/>
      <c r="B66"/>
      <c r="C66" s="337"/>
      <c r="D66" s="337"/>
      <c r="E66" s="337"/>
      <c r="F66" s="338"/>
      <c r="G66" s="338"/>
      <c r="H66" s="15"/>
      <c r="I66" s="15"/>
      <c r="J66" s="15"/>
      <c r="K66" s="15"/>
      <c r="L66" s="15"/>
      <c r="M66" s="15"/>
      <c r="N66" s="1" t="s">
        <v>70</v>
      </c>
      <c r="O66" s="339">
        <f>title!B24</f>
        <v>0</v>
      </c>
      <c r="P66" s="339"/>
      <c r="Q66" s="339"/>
      <c r="R66" s="339"/>
      <c r="S66" s="339"/>
      <c r="T66" s="339"/>
      <c r="U66" s="339"/>
      <c r="V66" s="15"/>
      <c r="W66" s="31"/>
      <c r="X66" s="15"/>
    </row>
    <row r="67" spans="1:24">
      <c r="A67" s="15"/>
      <c r="B67"/>
      <c r="C67" s="337"/>
      <c r="D67" s="337"/>
      <c r="E67" s="337"/>
      <c r="F67" s="338"/>
      <c r="G67" s="338"/>
      <c r="H67" s="15"/>
      <c r="I67" s="15"/>
      <c r="J67" s="15"/>
      <c r="K67" s="15"/>
      <c r="L67" s="15"/>
      <c r="M67" s="15"/>
      <c r="N67" s="1" t="s">
        <v>8</v>
      </c>
      <c r="O67" s="339">
        <f>title!B25</f>
        <v>0</v>
      </c>
      <c r="P67" s="339"/>
      <c r="Q67" s="339"/>
      <c r="R67" s="339"/>
      <c r="S67" s="339"/>
      <c r="T67" s="339"/>
      <c r="U67" s="339"/>
      <c r="V67" s="15"/>
      <c r="W67" s="31"/>
      <c r="X67" s="15"/>
    </row>
    <row r="68" spans="1:24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31"/>
      <c r="X68" s="15"/>
    </row>
    <row r="69" spans="1:24">
      <c r="A69" s="16" t="s">
        <v>29</v>
      </c>
      <c r="B69" s="16"/>
      <c r="C69" s="16"/>
      <c r="D69" s="16" t="s">
        <v>30</v>
      </c>
      <c r="E69" s="16"/>
      <c r="F69" s="15"/>
      <c r="G69" s="15"/>
      <c r="H69" s="15"/>
      <c r="I69" s="15"/>
      <c r="J69" s="16" t="s">
        <v>31</v>
      </c>
      <c r="K69" s="15"/>
      <c r="L69" s="15"/>
      <c r="M69" s="16" t="s">
        <v>29</v>
      </c>
      <c r="N69" s="16"/>
      <c r="O69" s="16"/>
      <c r="P69" s="16" t="s">
        <v>30</v>
      </c>
      <c r="Q69" s="16"/>
      <c r="R69" s="15"/>
      <c r="S69" s="15"/>
      <c r="T69" s="15"/>
      <c r="U69" s="15"/>
      <c r="V69" s="16" t="s">
        <v>31</v>
      </c>
      <c r="W69" s="31"/>
      <c r="X69" s="15"/>
    </row>
  </sheetData>
  <mergeCells count="37">
    <mergeCell ref="T66:U66"/>
    <mergeCell ref="O67:S67"/>
    <mergeCell ref="T67:U67"/>
    <mergeCell ref="O63:S63"/>
    <mergeCell ref="T63:U63"/>
    <mergeCell ref="O64:S64"/>
    <mergeCell ref="T64:U64"/>
    <mergeCell ref="O65:S65"/>
    <mergeCell ref="T65:U65"/>
    <mergeCell ref="C63:E63"/>
    <mergeCell ref="F63:G63"/>
    <mergeCell ref="A1:L1"/>
    <mergeCell ref="M1:X1"/>
    <mergeCell ref="A3:A4"/>
    <mergeCell ref="B3:B4"/>
    <mergeCell ref="K3:K4"/>
    <mergeCell ref="L3:L4"/>
    <mergeCell ref="M3:M4"/>
    <mergeCell ref="N3:N4"/>
    <mergeCell ref="W3:W4"/>
    <mergeCell ref="X3:X4"/>
    <mergeCell ref="O61:S61"/>
    <mergeCell ref="T61:U61"/>
    <mergeCell ref="Z6:AE26"/>
    <mergeCell ref="C62:E62"/>
    <mergeCell ref="F62:G62"/>
    <mergeCell ref="O62:S62"/>
    <mergeCell ref="T62:U62"/>
    <mergeCell ref="C67:E67"/>
    <mergeCell ref="F67:G67"/>
    <mergeCell ref="O66:S66"/>
    <mergeCell ref="C64:E64"/>
    <mergeCell ref="F64:G64"/>
    <mergeCell ref="C65:E65"/>
    <mergeCell ref="F65:G65"/>
    <mergeCell ref="C66:E66"/>
    <mergeCell ref="F66:G66"/>
  </mergeCells>
  <conditionalFormatting sqref="E7:E48 F48:F49">
    <cfRule type="cellIs" dxfId="47" priority="16" stopIfTrue="1" operator="equal">
      <formula>#REF!</formula>
    </cfRule>
    <cfRule type="cellIs" dxfId="46" priority="17" stopIfTrue="1" operator="equal">
      <formula>#REF!</formula>
    </cfRule>
    <cfRule type="cellIs" dxfId="45" priority="18" stopIfTrue="1" operator="equal">
      <formula>#REF!</formula>
    </cfRule>
  </conditionalFormatting>
  <conditionalFormatting sqref="E7:E49 F48:F49">
    <cfRule type="cellIs" dxfId="44" priority="19" stopIfTrue="1" operator="equal">
      <formula>#REF!</formula>
    </cfRule>
    <cfRule type="cellIs" dxfId="43" priority="20" stopIfTrue="1" operator="equal">
      <formula>#REF!</formula>
    </cfRule>
    <cfRule type="cellIs" dxfId="42" priority="21" stopIfTrue="1" operator="equal">
      <formula>#REF!</formula>
    </cfRule>
    <cfRule type="cellIs" dxfId="41" priority="22" stopIfTrue="1" operator="equal">
      <formula>#REF!</formula>
    </cfRule>
    <cfRule type="cellIs" dxfId="40" priority="23" stopIfTrue="1" operator="equal">
      <formula>#REF!</formula>
    </cfRule>
    <cfRule type="cellIs" dxfId="39" priority="24" stopIfTrue="1" operator="equal">
      <formula>#REF!</formula>
    </cfRule>
  </conditionalFormatting>
  <conditionalFormatting sqref="E38:E39">
    <cfRule type="cellIs" dxfId="38" priority="10" stopIfTrue="1" operator="equal">
      <formula>#REF!</formula>
    </cfRule>
    <cfRule type="cellIs" dxfId="37" priority="11" stopIfTrue="1" operator="equal">
      <formula>#REF!</formula>
    </cfRule>
    <cfRule type="cellIs" dxfId="36" priority="12" stopIfTrue="1" operator="equal">
      <formula>#REF!</formula>
    </cfRule>
    <cfRule type="cellIs" dxfId="35" priority="13" stopIfTrue="1" operator="equal">
      <formula>#REF!</formula>
    </cfRule>
    <cfRule type="cellIs" dxfId="34" priority="14" stopIfTrue="1" operator="equal">
      <formula>#REF!</formula>
    </cfRule>
    <cfRule type="cellIs" dxfId="33" priority="15" stopIfTrue="1" operator="equal">
      <formula>#REF!</formula>
    </cfRule>
  </conditionalFormatting>
  <conditionalFormatting sqref="E47:E48">
    <cfRule type="cellIs" dxfId="32" priority="7" stopIfTrue="1" operator="equal">
      <formula>#REF!</formula>
    </cfRule>
    <cfRule type="cellIs" dxfId="31" priority="8" stopIfTrue="1" operator="equal">
      <formula>#REF!</formula>
    </cfRule>
    <cfRule type="cellIs" dxfId="30" priority="9" stopIfTrue="1" operator="equal">
      <formula>#REF!</formula>
    </cfRule>
  </conditionalFormatting>
  <conditionalFormatting sqref="E47:E49">
    <cfRule type="cellIs" dxfId="29" priority="1" stopIfTrue="1" operator="equal">
      <formula>#REF!</formula>
    </cfRule>
    <cfRule type="cellIs" dxfId="28" priority="2" stopIfTrue="1" operator="equal">
      <formula>#REF!</formula>
    </cfRule>
    <cfRule type="cellIs" dxfId="27" priority="3" stopIfTrue="1" operator="equal">
      <formula>#REF!</formula>
    </cfRule>
  </conditionalFormatting>
  <pageMargins left="0.61" right="0.31" top="0.42" bottom="0.37" header="0.3" footer="0.3"/>
  <pageSetup paperSize="9" scale="72" orientation="portrait" r:id="rId1"/>
  <colBreaks count="1" manualBreakCount="1">
    <brk id="12" max="6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AE69"/>
  <sheetViews>
    <sheetView view="pageBreakPreview" topLeftCell="E1" zoomScale="85" zoomScaleSheetLayoutView="85" workbookViewId="0">
      <selection activeCell="G10" sqref="G10"/>
    </sheetView>
  </sheetViews>
  <sheetFormatPr defaultRowHeight="15.75"/>
  <cols>
    <col min="1" max="1" width="6.28515625" style="2" bestFit="1" customWidth="1"/>
    <col min="2" max="2" width="38.7109375" style="2" customWidth="1"/>
    <col min="3" max="9" width="9.7109375" style="2" customWidth="1"/>
    <col min="10" max="10" width="8.7109375" style="2" customWidth="1"/>
    <col min="11" max="12" width="3.85546875" style="2" bestFit="1" customWidth="1"/>
    <col min="13" max="13" width="6.28515625" style="2" bestFit="1" customWidth="1"/>
    <col min="14" max="14" width="38.7109375" style="2" customWidth="1"/>
    <col min="15" max="22" width="9.7109375" style="2" customWidth="1"/>
    <col min="23" max="23" width="3.85546875" style="30" bestFit="1" customWidth="1"/>
    <col min="24" max="24" width="3.85546875" style="2" bestFit="1" customWidth="1"/>
    <col min="25" max="16384" width="9.140625" style="2"/>
  </cols>
  <sheetData>
    <row r="1" spans="1:31">
      <c r="A1" s="315" t="str">
        <f>title!B2</f>
        <v>PM SHRI SCHOOL JAWAHAR NAVODAYA VIDYALAYA, RAJKOT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 t="str">
        <f>title!B2</f>
        <v>PM SHRI SCHOOL JAWAHAR NAVODAYA VIDYALAYA, RAJKOT</v>
      </c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</row>
    <row r="2" spans="1:31">
      <c r="A2" s="3"/>
      <c r="B2" s="3"/>
      <c r="C2" s="3"/>
      <c r="E2" s="4" t="s">
        <v>26</v>
      </c>
      <c r="F2" s="3" t="s">
        <v>40</v>
      </c>
      <c r="G2" s="3"/>
      <c r="H2" s="178" t="s">
        <v>237</v>
      </c>
      <c r="I2" s="3" t="str">
        <f>title!B12</f>
        <v>2024-25</v>
      </c>
      <c r="J2" s="3"/>
      <c r="K2" s="3"/>
      <c r="L2" s="3"/>
      <c r="M2" s="3"/>
      <c r="N2" s="3"/>
      <c r="O2" s="3"/>
      <c r="Q2" s="4" t="s">
        <v>26</v>
      </c>
      <c r="R2" s="3" t="s">
        <v>40</v>
      </c>
      <c r="T2" s="3"/>
      <c r="U2" s="3"/>
      <c r="V2" s="3"/>
      <c r="W2" s="29"/>
      <c r="X2" s="3"/>
    </row>
    <row r="3" spans="1:31" ht="38.25">
      <c r="A3" s="335" t="s">
        <v>24</v>
      </c>
      <c r="B3" s="333" t="s">
        <v>7</v>
      </c>
      <c r="C3" s="70" t="str">
        <f>title!A20</f>
        <v>ENGLISH</v>
      </c>
      <c r="D3" s="71" t="str">
        <f>title!A21</f>
        <v>HINDI</v>
      </c>
      <c r="E3" s="71" t="str">
        <f>title!A22</f>
        <v>GEOGRAPHY</v>
      </c>
      <c r="F3" s="71" t="str">
        <f>title!A23</f>
        <v>ECONOMICS</v>
      </c>
      <c r="G3" s="71" t="str">
        <f>title!A24</f>
        <v>HISTORY</v>
      </c>
      <c r="H3" s="71">
        <f>title!A25</f>
        <v>0</v>
      </c>
      <c r="I3" s="6" t="s">
        <v>13</v>
      </c>
      <c r="J3" s="5" t="s">
        <v>28</v>
      </c>
      <c r="K3" s="331" t="s">
        <v>14</v>
      </c>
      <c r="L3" s="331" t="s">
        <v>25</v>
      </c>
      <c r="M3" s="316" t="s">
        <v>24</v>
      </c>
      <c r="N3" s="317" t="s">
        <v>7</v>
      </c>
      <c r="O3" s="70" t="str">
        <f t="shared" ref="O3:T3" si="0">C3</f>
        <v>ENGLISH</v>
      </c>
      <c r="P3" s="71" t="str">
        <f t="shared" si="0"/>
        <v>HINDI</v>
      </c>
      <c r="Q3" s="71" t="str">
        <f t="shared" si="0"/>
        <v>GEOGRAPHY</v>
      </c>
      <c r="R3" s="71" t="str">
        <f t="shared" si="0"/>
        <v>ECONOMICS</v>
      </c>
      <c r="S3" s="71" t="str">
        <f t="shared" si="0"/>
        <v>HISTORY</v>
      </c>
      <c r="T3" s="71">
        <f t="shared" si="0"/>
        <v>0</v>
      </c>
      <c r="U3" s="6" t="s">
        <v>13</v>
      </c>
      <c r="V3" s="5" t="s">
        <v>28</v>
      </c>
      <c r="W3" s="318" t="s">
        <v>14</v>
      </c>
      <c r="X3" s="318" t="s">
        <v>25</v>
      </c>
    </row>
    <row r="4" spans="1:31">
      <c r="A4" s="336"/>
      <c r="B4" s="334"/>
      <c r="C4" s="259">
        <f>title!C20</f>
        <v>40</v>
      </c>
      <c r="D4" s="259">
        <f>title!C21</f>
        <v>40</v>
      </c>
      <c r="E4" s="259">
        <f>title!C22</f>
        <v>40</v>
      </c>
      <c r="F4" s="259">
        <f>title!C23</f>
        <v>40</v>
      </c>
      <c r="G4" s="259">
        <f>title!C24</f>
        <v>40</v>
      </c>
      <c r="H4" s="259">
        <f>title!C25</f>
        <v>0</v>
      </c>
      <c r="I4" s="259">
        <f>SUM(C4:H4)-title!C25</f>
        <v>200</v>
      </c>
      <c r="J4" s="17" t="s">
        <v>81</v>
      </c>
      <c r="K4" s="332"/>
      <c r="L4" s="332"/>
      <c r="M4" s="316"/>
      <c r="N4" s="317"/>
      <c r="O4" s="17" t="s">
        <v>33</v>
      </c>
      <c r="P4" s="17" t="s">
        <v>33</v>
      </c>
      <c r="Q4" s="17" t="s">
        <v>33</v>
      </c>
      <c r="R4" s="17" t="s">
        <v>33</v>
      </c>
      <c r="S4" s="17" t="s">
        <v>33</v>
      </c>
      <c r="T4" s="17" t="s">
        <v>33</v>
      </c>
      <c r="U4" s="17" t="s">
        <v>34</v>
      </c>
      <c r="V4" s="17" t="s">
        <v>35</v>
      </c>
      <c r="W4" s="318"/>
      <c r="X4" s="318"/>
    </row>
    <row r="5" spans="1:31" ht="16.5" thickBot="1">
      <c r="A5" s="18">
        <f>IF(biodata!B9&lt;&gt;"",biodata!B9,"")</f>
        <v>1101</v>
      </c>
      <c r="B5" s="19" t="str">
        <f>IF(biodata!D9&lt;&gt;"",biodata!D9,"")</f>
        <v>a</v>
      </c>
      <c r="C5" s="77">
        <v>40</v>
      </c>
      <c r="D5" s="77">
        <v>40</v>
      </c>
      <c r="E5" s="77">
        <v>40</v>
      </c>
      <c r="F5" s="77">
        <v>40</v>
      </c>
      <c r="G5" s="26">
        <v>40</v>
      </c>
      <c r="H5" s="26"/>
      <c r="I5" s="20">
        <f>ROUND((SUM(C5:H5)),0)</f>
        <v>200</v>
      </c>
      <c r="J5" s="21">
        <f>I5/200*100</f>
        <v>100</v>
      </c>
      <c r="K5" s="22" t="str">
        <f>IF(I5&gt;90,"A1",IF(I5&gt;80,"A2",IF(I5&gt;70,"B1",IF(I5&gt;60,"B2",IF(I5&gt;50,"C1",IF(I5&gt;40,"C2",IF(I5&gt;33,"D",IF(I5&gt;20,"E1","E2"))))))))</f>
        <v>A1</v>
      </c>
      <c r="L5" s="19">
        <f t="shared" ref="L5:L47" si="1">RANK(J5,$J$5:$J$49,0)</f>
        <v>1</v>
      </c>
      <c r="M5" s="14">
        <f>IF(biodata!B9&lt;&gt;"",biodata!B9,"")</f>
        <v>1101</v>
      </c>
      <c r="N5" s="14" t="str">
        <f>IF(biodata!D9&lt;&gt;"",biodata!D9,"")</f>
        <v>a</v>
      </c>
      <c r="O5" s="50">
        <f t="shared" ref="O5:T20" si="2">IF(C5&lt;&gt;"",C5*100/40,"")</f>
        <v>100</v>
      </c>
      <c r="P5" s="50">
        <f t="shared" si="2"/>
        <v>100</v>
      </c>
      <c r="Q5" s="50">
        <f t="shared" si="2"/>
        <v>100</v>
      </c>
      <c r="R5" s="50">
        <f t="shared" si="2"/>
        <v>100</v>
      </c>
      <c r="S5" s="50">
        <f t="shared" si="2"/>
        <v>100</v>
      </c>
      <c r="T5" s="50" t="str">
        <f t="shared" si="2"/>
        <v/>
      </c>
      <c r="U5" s="50">
        <f>IF(O5&lt;&gt;"",SUM(O5:T5),"")</f>
        <v>500</v>
      </c>
      <c r="V5" s="28">
        <f>IF(U5&lt;&gt;"",U5/500*100,"")</f>
        <v>100</v>
      </c>
      <c r="W5" s="22" t="str">
        <f>IF(V5&lt;&gt;"",IF(U5&gt;90,"A1",IF(U5&gt;80,"A2",IF(U5&gt;70,"B1",IF(U5&gt;60,"B2",IF(U5&gt;50,"C1",IF(U5&gt;40,"C2",IF(U5&gt;33,"D",IF(U5&gt;20,"E1","E2")))))))),"")</f>
        <v>A1</v>
      </c>
      <c r="X5" s="19">
        <f>IF(V5&lt;&gt;"",RANK(V5,$V$5:$V$49,0),"")</f>
        <v>1</v>
      </c>
    </row>
    <row r="6" spans="1:31">
      <c r="A6" s="18">
        <f>IF(biodata!B10&lt;&gt;"",biodata!B10,"")</f>
        <v>1102</v>
      </c>
      <c r="B6" s="19" t="str">
        <f>IF(biodata!D10&lt;&gt;"",biodata!D10,"")</f>
        <v/>
      </c>
      <c r="C6" s="77">
        <v>40</v>
      </c>
      <c r="D6" s="77">
        <v>40</v>
      </c>
      <c r="E6" s="77">
        <v>40</v>
      </c>
      <c r="F6" s="77">
        <v>40</v>
      </c>
      <c r="G6" s="26">
        <v>40</v>
      </c>
      <c r="H6" s="26"/>
      <c r="I6" s="20">
        <f t="shared" ref="I6:I47" si="3">ROUND((SUM(C6:H6)),0)</f>
        <v>200</v>
      </c>
      <c r="J6" s="21">
        <f t="shared" ref="J6:J47" si="4">I6/200*100</f>
        <v>100</v>
      </c>
      <c r="K6" s="22" t="str">
        <f>IF(I6&gt;90,"A1",IF(I6&gt;80,"A2",IF(I6&gt;70,"B1",IF(I6&gt;60,"B2",IF(I6&gt;50,"C1",IF(I6&gt;40,"C2",IF(I6&gt;33,"D",IF(I6&gt;20,"E1","E2"))))))))</f>
        <v>A1</v>
      </c>
      <c r="L6" s="19">
        <f t="shared" si="1"/>
        <v>1</v>
      </c>
      <c r="M6" s="14">
        <f>IF(biodata!B10&lt;&gt;"",biodata!B10,"")</f>
        <v>1102</v>
      </c>
      <c r="N6" s="14" t="str">
        <f>IF(biodata!D10&lt;&gt;"",biodata!D10,"")</f>
        <v/>
      </c>
      <c r="O6" s="50">
        <f t="shared" si="2"/>
        <v>100</v>
      </c>
      <c r="P6" s="50">
        <f t="shared" si="2"/>
        <v>100</v>
      </c>
      <c r="Q6" s="50">
        <f t="shared" si="2"/>
        <v>100</v>
      </c>
      <c r="R6" s="50">
        <f t="shared" si="2"/>
        <v>100</v>
      </c>
      <c r="S6" s="50">
        <f t="shared" si="2"/>
        <v>100</v>
      </c>
      <c r="T6" s="50" t="str">
        <f t="shared" si="2"/>
        <v/>
      </c>
      <c r="U6" s="50">
        <f t="shared" ref="U6:U49" si="5">IF(O6&lt;&gt;"",SUM(O6:T6),"")</f>
        <v>500</v>
      </c>
      <c r="V6" s="28">
        <f t="shared" ref="V6:V49" si="6">IF(U6&lt;&gt;"",U6/500*100,"")</f>
        <v>100</v>
      </c>
      <c r="W6" s="22" t="str">
        <f t="shared" ref="W6:W49" si="7">IF(V6&lt;&gt;"",IF(U6&gt;90,"A1",IF(U6&gt;80,"A2",IF(U6&gt;70,"B1",IF(U6&gt;60,"B2",IF(U6&gt;50,"C1",IF(U6&gt;40,"C2",IF(U6&gt;33,"D",IF(U6&gt;20,"E1","E2")))))))),"")</f>
        <v>A1</v>
      </c>
      <c r="X6" s="19">
        <f t="shared" ref="X6:X49" si="8">IF(V6&lt;&gt;"",RANK(V6,$V$5:$V$49,0),"")</f>
        <v>1</v>
      </c>
      <c r="Z6" s="340" t="s">
        <v>36</v>
      </c>
      <c r="AA6" s="341"/>
      <c r="AB6" s="341"/>
      <c r="AC6" s="341"/>
      <c r="AD6" s="341"/>
      <c r="AE6" s="342"/>
    </row>
    <row r="7" spans="1:31">
      <c r="A7" s="18">
        <f>IF(biodata!B11&lt;&gt;"",biodata!B11,"")</f>
        <v>1103</v>
      </c>
      <c r="B7" s="19" t="str">
        <f>IF(biodata!D11&lt;&gt;"",biodata!D11,"")</f>
        <v/>
      </c>
      <c r="C7" s="77"/>
      <c r="D7" s="26"/>
      <c r="E7" s="26"/>
      <c r="F7" s="27"/>
      <c r="G7" s="26"/>
      <c r="H7" s="26"/>
      <c r="I7" s="20">
        <f t="shared" si="3"/>
        <v>0</v>
      </c>
      <c r="J7" s="21">
        <f t="shared" si="4"/>
        <v>0</v>
      </c>
      <c r="K7" s="22" t="str">
        <f t="shared" ref="K7:K42" si="9">IF(I7&gt;90,"A1",IF(I7&gt;80,"A2",IF(I7&gt;70,"B1",IF(I7&gt;60,"B2",IF(I7&gt;50,"C1",IF(I7&gt;40,"C2",IF(I7&gt;33,"D",IF(I7&gt;20,"E1","E2"))))))))</f>
        <v>E2</v>
      </c>
      <c r="L7" s="19">
        <f t="shared" si="1"/>
        <v>3</v>
      </c>
      <c r="M7" s="14">
        <f>IF(biodata!B11&lt;&gt;"",biodata!B11,"")</f>
        <v>1103</v>
      </c>
      <c r="N7" s="14" t="str">
        <f>IF(biodata!D11&lt;&gt;"",biodata!D11,"")</f>
        <v/>
      </c>
      <c r="O7" s="50" t="str">
        <f t="shared" si="2"/>
        <v/>
      </c>
      <c r="P7" s="50" t="str">
        <f t="shared" si="2"/>
        <v/>
      </c>
      <c r="Q7" s="50" t="str">
        <f t="shared" si="2"/>
        <v/>
      </c>
      <c r="R7" s="50" t="str">
        <f t="shared" si="2"/>
        <v/>
      </c>
      <c r="S7" s="50" t="str">
        <f t="shared" si="2"/>
        <v/>
      </c>
      <c r="T7" s="50" t="str">
        <f t="shared" si="2"/>
        <v/>
      </c>
      <c r="U7" s="50" t="str">
        <f t="shared" si="5"/>
        <v/>
      </c>
      <c r="V7" s="28" t="str">
        <f t="shared" si="6"/>
        <v/>
      </c>
      <c r="W7" s="22" t="str">
        <f t="shared" si="7"/>
        <v/>
      </c>
      <c r="X7" s="19" t="str">
        <f t="shared" si="8"/>
        <v/>
      </c>
      <c r="Z7" s="343"/>
      <c r="AA7" s="344"/>
      <c r="AB7" s="344"/>
      <c r="AC7" s="344"/>
      <c r="AD7" s="344"/>
      <c r="AE7" s="345"/>
    </row>
    <row r="8" spans="1:31">
      <c r="A8" s="18">
        <f>IF(biodata!B12&lt;&gt;"",biodata!B12,"")</f>
        <v>1104</v>
      </c>
      <c r="B8" s="19" t="str">
        <f>IF(biodata!D12&lt;&gt;"",biodata!D12,"")</f>
        <v/>
      </c>
      <c r="C8" s="77"/>
      <c r="D8" s="26"/>
      <c r="E8" s="26"/>
      <c r="F8" s="27"/>
      <c r="G8" s="26"/>
      <c r="H8" s="26"/>
      <c r="I8" s="20">
        <f t="shared" si="3"/>
        <v>0</v>
      </c>
      <c r="J8" s="21">
        <f t="shared" si="4"/>
        <v>0</v>
      </c>
      <c r="K8" s="22" t="str">
        <f t="shared" si="9"/>
        <v>E2</v>
      </c>
      <c r="L8" s="19">
        <f t="shared" si="1"/>
        <v>3</v>
      </c>
      <c r="M8" s="14">
        <f>IF(biodata!B12&lt;&gt;"",biodata!B12,"")</f>
        <v>1104</v>
      </c>
      <c r="N8" s="14" t="str">
        <f>IF(biodata!D12&lt;&gt;"",biodata!D12,"")</f>
        <v/>
      </c>
      <c r="O8" s="50" t="str">
        <f t="shared" si="2"/>
        <v/>
      </c>
      <c r="P8" s="50" t="str">
        <f t="shared" si="2"/>
        <v/>
      </c>
      <c r="Q8" s="50" t="str">
        <f t="shared" si="2"/>
        <v/>
      </c>
      <c r="R8" s="50" t="str">
        <f t="shared" si="2"/>
        <v/>
      </c>
      <c r="S8" s="50" t="str">
        <f t="shared" si="2"/>
        <v/>
      </c>
      <c r="T8" s="50" t="str">
        <f t="shared" si="2"/>
        <v/>
      </c>
      <c r="U8" s="50" t="str">
        <f t="shared" si="5"/>
        <v/>
      </c>
      <c r="V8" s="28" t="str">
        <f t="shared" si="6"/>
        <v/>
      </c>
      <c r="W8" s="22" t="str">
        <f t="shared" si="7"/>
        <v/>
      </c>
      <c r="X8" s="19" t="str">
        <f t="shared" si="8"/>
        <v/>
      </c>
      <c r="Z8" s="343"/>
      <c r="AA8" s="344"/>
      <c r="AB8" s="344"/>
      <c r="AC8" s="344"/>
      <c r="AD8" s="344"/>
      <c r="AE8" s="345"/>
    </row>
    <row r="9" spans="1:31">
      <c r="A9" s="18">
        <f>IF(biodata!B13&lt;&gt;"",biodata!B13,"")</f>
        <v>1105</v>
      </c>
      <c r="B9" s="19" t="str">
        <f>IF(biodata!D13&lt;&gt;"",biodata!D13,"")</f>
        <v/>
      </c>
      <c r="C9" s="77"/>
      <c r="D9" s="26"/>
      <c r="E9" s="26"/>
      <c r="F9" s="27"/>
      <c r="G9" s="26"/>
      <c r="H9" s="26"/>
      <c r="I9" s="20">
        <f t="shared" si="3"/>
        <v>0</v>
      </c>
      <c r="J9" s="21">
        <f t="shared" si="4"/>
        <v>0</v>
      </c>
      <c r="K9" s="22" t="str">
        <f t="shared" si="9"/>
        <v>E2</v>
      </c>
      <c r="L9" s="19">
        <f t="shared" si="1"/>
        <v>3</v>
      </c>
      <c r="M9" s="14">
        <f>IF(biodata!B13&lt;&gt;"",biodata!B13,"")</f>
        <v>1105</v>
      </c>
      <c r="N9" s="14" t="str">
        <f>IF(biodata!D13&lt;&gt;"",biodata!D13,"")</f>
        <v/>
      </c>
      <c r="O9" s="50" t="str">
        <f t="shared" si="2"/>
        <v/>
      </c>
      <c r="P9" s="50" t="str">
        <f t="shared" si="2"/>
        <v/>
      </c>
      <c r="Q9" s="50" t="str">
        <f t="shared" si="2"/>
        <v/>
      </c>
      <c r="R9" s="50" t="str">
        <f t="shared" si="2"/>
        <v/>
      </c>
      <c r="S9" s="50" t="str">
        <f t="shared" si="2"/>
        <v/>
      </c>
      <c r="T9" s="50" t="str">
        <f t="shared" si="2"/>
        <v/>
      </c>
      <c r="U9" s="50" t="str">
        <f t="shared" si="5"/>
        <v/>
      </c>
      <c r="V9" s="28" t="str">
        <f t="shared" si="6"/>
        <v/>
      </c>
      <c r="W9" s="22" t="str">
        <f t="shared" si="7"/>
        <v/>
      </c>
      <c r="X9" s="19" t="str">
        <f t="shared" si="8"/>
        <v/>
      </c>
      <c r="Z9" s="343"/>
      <c r="AA9" s="344"/>
      <c r="AB9" s="344"/>
      <c r="AC9" s="344"/>
      <c r="AD9" s="344"/>
      <c r="AE9" s="345"/>
    </row>
    <row r="10" spans="1:31">
      <c r="A10" s="18">
        <f>IF(biodata!B14&lt;&gt;"",biodata!B14,"")</f>
        <v>1106</v>
      </c>
      <c r="B10" s="19" t="str">
        <f>IF(biodata!D14&lt;&gt;"",biodata!D14,"")</f>
        <v/>
      </c>
      <c r="C10" s="77"/>
      <c r="D10" s="26"/>
      <c r="E10" s="26"/>
      <c r="F10" s="27"/>
      <c r="G10" s="26"/>
      <c r="H10" s="26"/>
      <c r="I10" s="20">
        <f t="shared" si="3"/>
        <v>0</v>
      </c>
      <c r="J10" s="21">
        <f t="shared" si="4"/>
        <v>0</v>
      </c>
      <c r="K10" s="22" t="str">
        <f t="shared" si="9"/>
        <v>E2</v>
      </c>
      <c r="L10" s="19">
        <f t="shared" si="1"/>
        <v>3</v>
      </c>
      <c r="M10" s="14">
        <f>IF(biodata!B14&lt;&gt;"",biodata!B14,"")</f>
        <v>1106</v>
      </c>
      <c r="N10" s="14" t="str">
        <f>IF(biodata!D14&lt;&gt;"",biodata!D14,"")</f>
        <v/>
      </c>
      <c r="O10" s="50" t="str">
        <f t="shared" si="2"/>
        <v/>
      </c>
      <c r="P10" s="50" t="str">
        <f t="shared" si="2"/>
        <v/>
      </c>
      <c r="Q10" s="50" t="str">
        <f t="shared" si="2"/>
        <v/>
      </c>
      <c r="R10" s="50" t="str">
        <f t="shared" si="2"/>
        <v/>
      </c>
      <c r="S10" s="50" t="str">
        <f t="shared" si="2"/>
        <v/>
      </c>
      <c r="T10" s="50" t="str">
        <f t="shared" si="2"/>
        <v/>
      </c>
      <c r="U10" s="50" t="str">
        <f t="shared" si="5"/>
        <v/>
      </c>
      <c r="V10" s="28" t="str">
        <f t="shared" si="6"/>
        <v/>
      </c>
      <c r="W10" s="22" t="str">
        <f t="shared" si="7"/>
        <v/>
      </c>
      <c r="X10" s="19" t="str">
        <f t="shared" si="8"/>
        <v/>
      </c>
      <c r="Z10" s="343"/>
      <c r="AA10" s="344"/>
      <c r="AB10" s="344"/>
      <c r="AC10" s="344"/>
      <c r="AD10" s="344"/>
      <c r="AE10" s="345"/>
    </row>
    <row r="11" spans="1:31">
      <c r="A11" s="18">
        <f>IF(biodata!B15&lt;&gt;"",biodata!B15,"")</f>
        <v>1107</v>
      </c>
      <c r="B11" s="19" t="str">
        <f>IF(biodata!D15&lt;&gt;"",biodata!D15,"")</f>
        <v/>
      </c>
      <c r="C11" s="77"/>
      <c r="D11" s="26"/>
      <c r="E11" s="26"/>
      <c r="F11" s="27"/>
      <c r="G11" s="26"/>
      <c r="H11" s="26"/>
      <c r="I11" s="20">
        <f t="shared" si="3"/>
        <v>0</v>
      </c>
      <c r="J11" s="21">
        <f t="shared" si="4"/>
        <v>0</v>
      </c>
      <c r="K11" s="22" t="str">
        <f t="shared" si="9"/>
        <v>E2</v>
      </c>
      <c r="L11" s="19">
        <f t="shared" si="1"/>
        <v>3</v>
      </c>
      <c r="M11" s="14">
        <f>IF(biodata!B15&lt;&gt;"",biodata!B15,"")</f>
        <v>1107</v>
      </c>
      <c r="N11" s="14" t="str">
        <f>IF(biodata!D15&lt;&gt;"",biodata!D15,"")</f>
        <v/>
      </c>
      <c r="O11" s="50" t="str">
        <f t="shared" si="2"/>
        <v/>
      </c>
      <c r="P11" s="50" t="str">
        <f t="shared" si="2"/>
        <v/>
      </c>
      <c r="Q11" s="50" t="str">
        <f t="shared" si="2"/>
        <v/>
      </c>
      <c r="R11" s="50" t="str">
        <f t="shared" si="2"/>
        <v/>
      </c>
      <c r="S11" s="50" t="str">
        <f t="shared" si="2"/>
        <v/>
      </c>
      <c r="T11" s="50" t="str">
        <f t="shared" si="2"/>
        <v/>
      </c>
      <c r="U11" s="50" t="str">
        <f t="shared" si="5"/>
        <v/>
      </c>
      <c r="V11" s="28" t="str">
        <f t="shared" si="6"/>
        <v/>
      </c>
      <c r="W11" s="22" t="str">
        <f t="shared" si="7"/>
        <v/>
      </c>
      <c r="X11" s="19" t="str">
        <f t="shared" si="8"/>
        <v/>
      </c>
      <c r="Z11" s="343"/>
      <c r="AA11" s="344"/>
      <c r="AB11" s="344"/>
      <c r="AC11" s="344"/>
      <c r="AD11" s="344"/>
      <c r="AE11" s="345"/>
    </row>
    <row r="12" spans="1:31">
      <c r="A12" s="18">
        <f>IF(biodata!B16&lt;&gt;"",biodata!B16,"")</f>
        <v>1108</v>
      </c>
      <c r="B12" s="19" t="str">
        <f>IF(biodata!D16&lt;&gt;"",biodata!D16,"")</f>
        <v/>
      </c>
      <c r="C12" s="77"/>
      <c r="D12" s="26"/>
      <c r="E12" s="26"/>
      <c r="F12" s="27"/>
      <c r="G12" s="26"/>
      <c r="H12" s="26"/>
      <c r="I12" s="20">
        <f t="shared" si="3"/>
        <v>0</v>
      </c>
      <c r="J12" s="21">
        <f t="shared" si="4"/>
        <v>0</v>
      </c>
      <c r="K12" s="22" t="str">
        <f t="shared" si="9"/>
        <v>E2</v>
      </c>
      <c r="L12" s="19">
        <f t="shared" si="1"/>
        <v>3</v>
      </c>
      <c r="M12" s="14">
        <f>IF(biodata!B16&lt;&gt;"",biodata!B16,"")</f>
        <v>1108</v>
      </c>
      <c r="N12" s="14" t="str">
        <f>IF(biodata!D16&lt;&gt;"",biodata!D16,"")</f>
        <v/>
      </c>
      <c r="O12" s="50" t="str">
        <f t="shared" si="2"/>
        <v/>
      </c>
      <c r="P12" s="50" t="str">
        <f t="shared" si="2"/>
        <v/>
      </c>
      <c r="Q12" s="50" t="str">
        <f t="shared" si="2"/>
        <v/>
      </c>
      <c r="R12" s="50" t="str">
        <f t="shared" si="2"/>
        <v/>
      </c>
      <c r="S12" s="50" t="str">
        <f t="shared" si="2"/>
        <v/>
      </c>
      <c r="T12" s="50" t="str">
        <f t="shared" si="2"/>
        <v/>
      </c>
      <c r="U12" s="50" t="str">
        <f t="shared" si="5"/>
        <v/>
      </c>
      <c r="V12" s="28" t="str">
        <f t="shared" si="6"/>
        <v/>
      </c>
      <c r="W12" s="22" t="str">
        <f t="shared" si="7"/>
        <v/>
      </c>
      <c r="X12" s="19" t="str">
        <f t="shared" si="8"/>
        <v/>
      </c>
      <c r="Z12" s="343"/>
      <c r="AA12" s="344"/>
      <c r="AB12" s="344"/>
      <c r="AC12" s="344"/>
      <c r="AD12" s="344"/>
      <c r="AE12" s="345"/>
    </row>
    <row r="13" spans="1:31">
      <c r="A13" s="18">
        <f>IF(biodata!B17&lt;&gt;"",biodata!B17,"")</f>
        <v>1109</v>
      </c>
      <c r="B13" s="19" t="str">
        <f>IF(biodata!D17&lt;&gt;"",biodata!D17,"")</f>
        <v/>
      </c>
      <c r="C13" s="77"/>
      <c r="D13" s="26"/>
      <c r="E13" s="26"/>
      <c r="F13" s="27"/>
      <c r="G13" s="26"/>
      <c r="H13" s="26"/>
      <c r="I13" s="20">
        <f t="shared" si="3"/>
        <v>0</v>
      </c>
      <c r="J13" s="21">
        <f t="shared" si="4"/>
        <v>0</v>
      </c>
      <c r="K13" s="22" t="str">
        <f t="shared" si="9"/>
        <v>E2</v>
      </c>
      <c r="L13" s="19">
        <f t="shared" si="1"/>
        <v>3</v>
      </c>
      <c r="M13" s="14">
        <f>IF(biodata!B17&lt;&gt;"",biodata!B17,"")</f>
        <v>1109</v>
      </c>
      <c r="N13" s="14" t="str">
        <f>IF(biodata!D17&lt;&gt;"",biodata!D17,"")</f>
        <v/>
      </c>
      <c r="O13" s="50" t="str">
        <f t="shared" si="2"/>
        <v/>
      </c>
      <c r="P13" s="50" t="str">
        <f t="shared" si="2"/>
        <v/>
      </c>
      <c r="Q13" s="50" t="str">
        <f t="shared" si="2"/>
        <v/>
      </c>
      <c r="R13" s="50" t="str">
        <f t="shared" si="2"/>
        <v/>
      </c>
      <c r="S13" s="50" t="str">
        <f t="shared" si="2"/>
        <v/>
      </c>
      <c r="T13" s="50" t="str">
        <f t="shared" si="2"/>
        <v/>
      </c>
      <c r="U13" s="50" t="str">
        <f t="shared" si="5"/>
        <v/>
      </c>
      <c r="V13" s="28" t="str">
        <f t="shared" si="6"/>
        <v/>
      </c>
      <c r="W13" s="22" t="str">
        <f t="shared" si="7"/>
        <v/>
      </c>
      <c r="X13" s="19" t="str">
        <f t="shared" si="8"/>
        <v/>
      </c>
      <c r="Z13" s="343"/>
      <c r="AA13" s="344"/>
      <c r="AB13" s="344"/>
      <c r="AC13" s="344"/>
      <c r="AD13" s="344"/>
      <c r="AE13" s="345"/>
    </row>
    <row r="14" spans="1:31">
      <c r="A14" s="18">
        <f>IF(biodata!B18&lt;&gt;"",biodata!B18,"")</f>
        <v>1110</v>
      </c>
      <c r="B14" s="19" t="str">
        <f>IF(biodata!D18&lt;&gt;"",biodata!D18,"")</f>
        <v/>
      </c>
      <c r="C14" s="77"/>
      <c r="D14" s="26"/>
      <c r="E14" s="26"/>
      <c r="F14" s="27"/>
      <c r="G14" s="26"/>
      <c r="H14" s="26"/>
      <c r="I14" s="20">
        <f t="shared" si="3"/>
        <v>0</v>
      </c>
      <c r="J14" s="21">
        <f t="shared" si="4"/>
        <v>0</v>
      </c>
      <c r="K14" s="22" t="str">
        <f t="shared" si="9"/>
        <v>E2</v>
      </c>
      <c r="L14" s="19">
        <f t="shared" si="1"/>
        <v>3</v>
      </c>
      <c r="M14" s="14">
        <f>IF(biodata!B18&lt;&gt;"",biodata!B18,"")</f>
        <v>1110</v>
      </c>
      <c r="N14" s="14" t="str">
        <f>IF(biodata!D18&lt;&gt;"",biodata!D18,"")</f>
        <v/>
      </c>
      <c r="O14" s="50" t="str">
        <f t="shared" si="2"/>
        <v/>
      </c>
      <c r="P14" s="50" t="str">
        <f t="shared" si="2"/>
        <v/>
      </c>
      <c r="Q14" s="50" t="str">
        <f t="shared" si="2"/>
        <v/>
      </c>
      <c r="R14" s="50" t="str">
        <f t="shared" si="2"/>
        <v/>
      </c>
      <c r="S14" s="50" t="str">
        <f t="shared" si="2"/>
        <v/>
      </c>
      <c r="T14" s="50" t="str">
        <f t="shared" si="2"/>
        <v/>
      </c>
      <c r="U14" s="50" t="str">
        <f t="shared" si="5"/>
        <v/>
      </c>
      <c r="V14" s="28" t="str">
        <f t="shared" si="6"/>
        <v/>
      </c>
      <c r="W14" s="22" t="str">
        <f t="shared" si="7"/>
        <v/>
      </c>
      <c r="X14" s="19" t="str">
        <f t="shared" si="8"/>
        <v/>
      </c>
      <c r="Z14" s="343"/>
      <c r="AA14" s="344"/>
      <c r="AB14" s="344"/>
      <c r="AC14" s="344"/>
      <c r="AD14" s="344"/>
      <c r="AE14" s="345"/>
    </row>
    <row r="15" spans="1:31">
      <c r="A15" s="18">
        <f>IF(biodata!B19&lt;&gt;"",biodata!B19,"")</f>
        <v>1111</v>
      </c>
      <c r="B15" s="19" t="str">
        <f>IF(biodata!D19&lt;&gt;"",biodata!D19,"")</f>
        <v/>
      </c>
      <c r="C15" s="77"/>
      <c r="D15" s="26"/>
      <c r="E15" s="26"/>
      <c r="F15" s="27"/>
      <c r="G15" s="26"/>
      <c r="H15" s="26"/>
      <c r="I15" s="20">
        <f t="shared" si="3"/>
        <v>0</v>
      </c>
      <c r="J15" s="21">
        <f t="shared" si="4"/>
        <v>0</v>
      </c>
      <c r="K15" s="22" t="str">
        <f t="shared" si="9"/>
        <v>E2</v>
      </c>
      <c r="L15" s="19">
        <f t="shared" si="1"/>
        <v>3</v>
      </c>
      <c r="M15" s="14">
        <f>IF(biodata!B19&lt;&gt;"",biodata!B19,"")</f>
        <v>1111</v>
      </c>
      <c r="N15" s="14" t="str">
        <f>IF(biodata!D19&lt;&gt;"",biodata!D19,"")</f>
        <v/>
      </c>
      <c r="O15" s="50" t="str">
        <f t="shared" si="2"/>
        <v/>
      </c>
      <c r="P15" s="50" t="str">
        <f t="shared" si="2"/>
        <v/>
      </c>
      <c r="Q15" s="50" t="str">
        <f t="shared" si="2"/>
        <v/>
      </c>
      <c r="R15" s="50" t="str">
        <f t="shared" si="2"/>
        <v/>
      </c>
      <c r="S15" s="50" t="str">
        <f t="shared" si="2"/>
        <v/>
      </c>
      <c r="T15" s="50" t="str">
        <f t="shared" si="2"/>
        <v/>
      </c>
      <c r="U15" s="50" t="str">
        <f t="shared" si="5"/>
        <v/>
      </c>
      <c r="V15" s="28" t="str">
        <f t="shared" si="6"/>
        <v/>
      </c>
      <c r="W15" s="22" t="str">
        <f t="shared" si="7"/>
        <v/>
      </c>
      <c r="X15" s="19" t="str">
        <f t="shared" si="8"/>
        <v/>
      </c>
      <c r="Z15" s="343"/>
      <c r="AA15" s="344"/>
      <c r="AB15" s="344"/>
      <c r="AC15" s="344"/>
      <c r="AD15" s="344"/>
      <c r="AE15" s="345"/>
    </row>
    <row r="16" spans="1:31">
      <c r="A16" s="18">
        <f>IF(biodata!B20&lt;&gt;"",biodata!B20,"")</f>
        <v>1112</v>
      </c>
      <c r="B16" s="19" t="str">
        <f>IF(biodata!D20&lt;&gt;"",biodata!D20,"")</f>
        <v/>
      </c>
      <c r="C16" s="77"/>
      <c r="D16" s="26"/>
      <c r="E16" s="26"/>
      <c r="F16" s="27"/>
      <c r="G16" s="26"/>
      <c r="H16" s="26"/>
      <c r="I16" s="20">
        <f t="shared" si="3"/>
        <v>0</v>
      </c>
      <c r="J16" s="21">
        <f t="shared" si="4"/>
        <v>0</v>
      </c>
      <c r="K16" s="22" t="str">
        <f t="shared" si="9"/>
        <v>E2</v>
      </c>
      <c r="L16" s="19">
        <f t="shared" si="1"/>
        <v>3</v>
      </c>
      <c r="M16" s="14">
        <f>IF(biodata!B20&lt;&gt;"",biodata!B20,"")</f>
        <v>1112</v>
      </c>
      <c r="N16" s="14" t="str">
        <f>IF(biodata!D20&lt;&gt;"",biodata!D20,"")</f>
        <v/>
      </c>
      <c r="O16" s="50" t="str">
        <f t="shared" si="2"/>
        <v/>
      </c>
      <c r="P16" s="50" t="str">
        <f t="shared" si="2"/>
        <v/>
      </c>
      <c r="Q16" s="50" t="str">
        <f t="shared" si="2"/>
        <v/>
      </c>
      <c r="R16" s="50" t="str">
        <f t="shared" si="2"/>
        <v/>
      </c>
      <c r="S16" s="50" t="str">
        <f t="shared" si="2"/>
        <v/>
      </c>
      <c r="T16" s="50" t="str">
        <f t="shared" si="2"/>
        <v/>
      </c>
      <c r="U16" s="50" t="str">
        <f t="shared" si="5"/>
        <v/>
      </c>
      <c r="V16" s="28" t="str">
        <f t="shared" si="6"/>
        <v/>
      </c>
      <c r="W16" s="22" t="str">
        <f t="shared" si="7"/>
        <v/>
      </c>
      <c r="X16" s="19" t="str">
        <f t="shared" si="8"/>
        <v/>
      </c>
      <c r="Z16" s="343"/>
      <c r="AA16" s="344"/>
      <c r="AB16" s="344"/>
      <c r="AC16" s="344"/>
      <c r="AD16" s="344"/>
      <c r="AE16" s="345"/>
    </row>
    <row r="17" spans="1:31">
      <c r="A17" s="18">
        <f>IF(biodata!B21&lt;&gt;"",biodata!B21,"")</f>
        <v>1113</v>
      </c>
      <c r="B17" s="19" t="str">
        <f>IF(biodata!D21&lt;&gt;"",biodata!D21,"")</f>
        <v/>
      </c>
      <c r="C17" s="77"/>
      <c r="D17" s="26"/>
      <c r="E17" s="26"/>
      <c r="F17" s="27"/>
      <c r="G17" s="26"/>
      <c r="H17" s="26"/>
      <c r="I17" s="20">
        <f t="shared" si="3"/>
        <v>0</v>
      </c>
      <c r="J17" s="21">
        <f t="shared" si="4"/>
        <v>0</v>
      </c>
      <c r="K17" s="22" t="str">
        <f t="shared" si="9"/>
        <v>E2</v>
      </c>
      <c r="L17" s="19">
        <f t="shared" si="1"/>
        <v>3</v>
      </c>
      <c r="M17" s="14">
        <f>IF(biodata!B21&lt;&gt;"",biodata!B21,"")</f>
        <v>1113</v>
      </c>
      <c r="N17" s="14" t="str">
        <f>IF(biodata!D21&lt;&gt;"",biodata!D21,"")</f>
        <v/>
      </c>
      <c r="O17" s="50" t="str">
        <f t="shared" si="2"/>
        <v/>
      </c>
      <c r="P17" s="50" t="str">
        <f t="shared" si="2"/>
        <v/>
      </c>
      <c r="Q17" s="50" t="str">
        <f t="shared" si="2"/>
        <v/>
      </c>
      <c r="R17" s="50" t="str">
        <f t="shared" si="2"/>
        <v/>
      </c>
      <c r="S17" s="50" t="str">
        <f t="shared" si="2"/>
        <v/>
      </c>
      <c r="T17" s="50" t="str">
        <f t="shared" si="2"/>
        <v/>
      </c>
      <c r="U17" s="50" t="str">
        <f t="shared" si="5"/>
        <v/>
      </c>
      <c r="V17" s="28" t="str">
        <f t="shared" si="6"/>
        <v/>
      </c>
      <c r="W17" s="22" t="str">
        <f t="shared" si="7"/>
        <v/>
      </c>
      <c r="X17" s="19" t="str">
        <f t="shared" si="8"/>
        <v/>
      </c>
      <c r="Z17" s="343"/>
      <c r="AA17" s="344"/>
      <c r="AB17" s="344"/>
      <c r="AC17" s="344"/>
      <c r="AD17" s="344"/>
      <c r="AE17" s="345"/>
    </row>
    <row r="18" spans="1:31">
      <c r="A18" s="18">
        <f>IF(biodata!B22&lt;&gt;"",biodata!B22,"")</f>
        <v>1114</v>
      </c>
      <c r="B18" s="19" t="str">
        <f>IF(biodata!D22&lt;&gt;"",biodata!D22,"")</f>
        <v/>
      </c>
      <c r="C18" s="77"/>
      <c r="D18" s="26"/>
      <c r="E18" s="26"/>
      <c r="F18" s="27"/>
      <c r="G18" s="26"/>
      <c r="H18" s="26"/>
      <c r="I18" s="20">
        <f t="shared" si="3"/>
        <v>0</v>
      </c>
      <c r="J18" s="21">
        <f t="shared" si="4"/>
        <v>0</v>
      </c>
      <c r="K18" s="22" t="str">
        <f t="shared" si="9"/>
        <v>E2</v>
      </c>
      <c r="L18" s="19">
        <f t="shared" si="1"/>
        <v>3</v>
      </c>
      <c r="M18" s="14">
        <f>IF(biodata!B22&lt;&gt;"",biodata!B22,"")</f>
        <v>1114</v>
      </c>
      <c r="N18" s="14" t="str">
        <f>IF(biodata!D22&lt;&gt;"",biodata!D22,"")</f>
        <v/>
      </c>
      <c r="O18" s="50" t="str">
        <f t="shared" si="2"/>
        <v/>
      </c>
      <c r="P18" s="50" t="str">
        <f t="shared" si="2"/>
        <v/>
      </c>
      <c r="Q18" s="50" t="str">
        <f t="shared" si="2"/>
        <v/>
      </c>
      <c r="R18" s="50" t="str">
        <f t="shared" si="2"/>
        <v/>
      </c>
      <c r="S18" s="50" t="str">
        <f t="shared" si="2"/>
        <v/>
      </c>
      <c r="T18" s="50" t="str">
        <f t="shared" si="2"/>
        <v/>
      </c>
      <c r="U18" s="50" t="str">
        <f t="shared" si="5"/>
        <v/>
      </c>
      <c r="V18" s="28" t="str">
        <f t="shared" si="6"/>
        <v/>
      </c>
      <c r="W18" s="22" t="str">
        <f t="shared" si="7"/>
        <v/>
      </c>
      <c r="X18" s="19" t="str">
        <f t="shared" si="8"/>
        <v/>
      </c>
      <c r="Z18" s="343"/>
      <c r="AA18" s="344"/>
      <c r="AB18" s="344"/>
      <c r="AC18" s="344"/>
      <c r="AD18" s="344"/>
      <c r="AE18" s="345"/>
    </row>
    <row r="19" spans="1:31">
      <c r="A19" s="18">
        <f>IF(biodata!B23&lt;&gt;"",biodata!B23,"")</f>
        <v>1115</v>
      </c>
      <c r="B19" s="19" t="str">
        <f>IF(biodata!D23&lt;&gt;"",biodata!D23,"")</f>
        <v/>
      </c>
      <c r="C19" s="77"/>
      <c r="D19" s="26"/>
      <c r="E19" s="26"/>
      <c r="F19" s="27"/>
      <c r="G19" s="26"/>
      <c r="H19" s="26"/>
      <c r="I19" s="20">
        <f t="shared" si="3"/>
        <v>0</v>
      </c>
      <c r="J19" s="21">
        <f t="shared" si="4"/>
        <v>0</v>
      </c>
      <c r="K19" s="22" t="str">
        <f t="shared" si="9"/>
        <v>E2</v>
      </c>
      <c r="L19" s="19">
        <f t="shared" si="1"/>
        <v>3</v>
      </c>
      <c r="M19" s="14">
        <f>IF(biodata!B23&lt;&gt;"",biodata!B23,"")</f>
        <v>1115</v>
      </c>
      <c r="N19" s="14" t="str">
        <f>IF(biodata!D23&lt;&gt;"",biodata!D23,"")</f>
        <v/>
      </c>
      <c r="O19" s="50" t="str">
        <f t="shared" si="2"/>
        <v/>
      </c>
      <c r="P19" s="50" t="str">
        <f t="shared" si="2"/>
        <v/>
      </c>
      <c r="Q19" s="50" t="str">
        <f t="shared" si="2"/>
        <v/>
      </c>
      <c r="R19" s="50" t="str">
        <f t="shared" si="2"/>
        <v/>
      </c>
      <c r="S19" s="50" t="str">
        <f t="shared" si="2"/>
        <v/>
      </c>
      <c r="T19" s="50" t="str">
        <f t="shared" si="2"/>
        <v/>
      </c>
      <c r="U19" s="50" t="str">
        <f t="shared" si="5"/>
        <v/>
      </c>
      <c r="V19" s="28" t="str">
        <f t="shared" si="6"/>
        <v/>
      </c>
      <c r="W19" s="22" t="str">
        <f t="shared" si="7"/>
        <v/>
      </c>
      <c r="X19" s="19" t="str">
        <f t="shared" si="8"/>
        <v/>
      </c>
      <c r="Z19" s="343"/>
      <c r="AA19" s="344"/>
      <c r="AB19" s="344"/>
      <c r="AC19" s="344"/>
      <c r="AD19" s="344"/>
      <c r="AE19" s="345"/>
    </row>
    <row r="20" spans="1:31">
      <c r="A20" s="18">
        <f>IF(biodata!B24&lt;&gt;"",biodata!B24,"")</f>
        <v>1116</v>
      </c>
      <c r="B20" s="19" t="str">
        <f>IF(biodata!D24&lt;&gt;"",biodata!D24,"")</f>
        <v/>
      </c>
      <c r="C20" s="77"/>
      <c r="D20" s="26"/>
      <c r="E20" s="26"/>
      <c r="F20" s="27"/>
      <c r="G20" s="26"/>
      <c r="H20" s="26"/>
      <c r="I20" s="20">
        <f t="shared" si="3"/>
        <v>0</v>
      </c>
      <c r="J20" s="21">
        <f t="shared" si="4"/>
        <v>0</v>
      </c>
      <c r="K20" s="22" t="str">
        <f t="shared" si="9"/>
        <v>E2</v>
      </c>
      <c r="L20" s="19">
        <f t="shared" si="1"/>
        <v>3</v>
      </c>
      <c r="M20" s="14">
        <f>IF(biodata!B24&lt;&gt;"",biodata!B24,"")</f>
        <v>1116</v>
      </c>
      <c r="N20" s="14" t="str">
        <f>IF(biodata!D24&lt;&gt;"",biodata!D24,"")</f>
        <v/>
      </c>
      <c r="O20" s="50" t="str">
        <f t="shared" si="2"/>
        <v/>
      </c>
      <c r="P20" s="50" t="str">
        <f t="shared" si="2"/>
        <v/>
      </c>
      <c r="Q20" s="50" t="str">
        <f t="shared" si="2"/>
        <v/>
      </c>
      <c r="R20" s="50" t="str">
        <f t="shared" si="2"/>
        <v/>
      </c>
      <c r="S20" s="50" t="str">
        <f t="shared" si="2"/>
        <v/>
      </c>
      <c r="T20" s="50" t="str">
        <f t="shared" si="2"/>
        <v/>
      </c>
      <c r="U20" s="50" t="str">
        <f t="shared" si="5"/>
        <v/>
      </c>
      <c r="V20" s="28" t="str">
        <f t="shared" si="6"/>
        <v/>
      </c>
      <c r="W20" s="22" t="str">
        <f t="shared" si="7"/>
        <v/>
      </c>
      <c r="X20" s="19" t="str">
        <f t="shared" si="8"/>
        <v/>
      </c>
      <c r="Z20" s="343"/>
      <c r="AA20" s="344"/>
      <c r="AB20" s="344"/>
      <c r="AC20" s="344"/>
      <c r="AD20" s="344"/>
      <c r="AE20" s="345"/>
    </row>
    <row r="21" spans="1:31">
      <c r="A21" s="18">
        <f>IF(biodata!B25&lt;&gt;"",biodata!B25,"")</f>
        <v>1117</v>
      </c>
      <c r="B21" s="19" t="str">
        <f>IF(biodata!D25&lt;&gt;"",biodata!D25,"")</f>
        <v/>
      </c>
      <c r="C21" s="77"/>
      <c r="D21" s="26"/>
      <c r="E21" s="26"/>
      <c r="F21" s="27"/>
      <c r="G21" s="26"/>
      <c r="H21" s="26"/>
      <c r="I21" s="20">
        <f t="shared" si="3"/>
        <v>0</v>
      </c>
      <c r="J21" s="21">
        <f t="shared" si="4"/>
        <v>0</v>
      </c>
      <c r="K21" s="22" t="str">
        <f t="shared" si="9"/>
        <v>E2</v>
      </c>
      <c r="L21" s="19">
        <f t="shared" si="1"/>
        <v>3</v>
      </c>
      <c r="M21" s="14">
        <f>IF(biodata!B25&lt;&gt;"",biodata!B25,"")</f>
        <v>1117</v>
      </c>
      <c r="N21" s="14" t="str">
        <f>IF(biodata!D25&lt;&gt;"",biodata!D25,"")</f>
        <v/>
      </c>
      <c r="O21" s="50" t="str">
        <f t="shared" ref="O21:T49" si="10">IF(C21&lt;&gt;"",C21*100/40,"")</f>
        <v/>
      </c>
      <c r="P21" s="50" t="str">
        <f t="shared" si="10"/>
        <v/>
      </c>
      <c r="Q21" s="50" t="str">
        <f t="shared" si="10"/>
        <v/>
      </c>
      <c r="R21" s="50" t="str">
        <f t="shared" si="10"/>
        <v/>
      </c>
      <c r="S21" s="50" t="str">
        <f t="shared" si="10"/>
        <v/>
      </c>
      <c r="T21" s="50" t="str">
        <f t="shared" si="10"/>
        <v/>
      </c>
      <c r="U21" s="50" t="str">
        <f t="shared" si="5"/>
        <v/>
      </c>
      <c r="V21" s="28" t="str">
        <f t="shared" si="6"/>
        <v/>
      </c>
      <c r="W21" s="22" t="str">
        <f t="shared" si="7"/>
        <v/>
      </c>
      <c r="X21" s="19" t="str">
        <f t="shared" si="8"/>
        <v/>
      </c>
      <c r="Z21" s="343"/>
      <c r="AA21" s="344"/>
      <c r="AB21" s="344"/>
      <c r="AC21" s="344"/>
      <c r="AD21" s="344"/>
      <c r="AE21" s="345"/>
    </row>
    <row r="22" spans="1:31">
      <c r="A22" s="18">
        <f>IF(biodata!B26&lt;&gt;"",biodata!B26,"")</f>
        <v>1118</v>
      </c>
      <c r="B22" s="19" t="str">
        <f>IF(biodata!D26&lt;&gt;"",biodata!D26,"")</f>
        <v/>
      </c>
      <c r="C22" s="77"/>
      <c r="D22" s="26"/>
      <c r="E22" s="26"/>
      <c r="F22" s="27"/>
      <c r="G22" s="26"/>
      <c r="H22" s="26"/>
      <c r="I22" s="20">
        <f t="shared" si="3"/>
        <v>0</v>
      </c>
      <c r="J22" s="21">
        <f t="shared" si="4"/>
        <v>0</v>
      </c>
      <c r="K22" s="22" t="str">
        <f t="shared" si="9"/>
        <v>E2</v>
      </c>
      <c r="L22" s="19">
        <f t="shared" si="1"/>
        <v>3</v>
      </c>
      <c r="M22" s="14">
        <f>IF(biodata!B26&lt;&gt;"",biodata!B26,"")</f>
        <v>1118</v>
      </c>
      <c r="N22" s="14" t="str">
        <f>IF(biodata!D26&lt;&gt;"",biodata!D26,"")</f>
        <v/>
      </c>
      <c r="O22" s="50" t="str">
        <f t="shared" si="10"/>
        <v/>
      </c>
      <c r="P22" s="50" t="str">
        <f t="shared" si="10"/>
        <v/>
      </c>
      <c r="Q22" s="50" t="str">
        <f t="shared" si="10"/>
        <v/>
      </c>
      <c r="R22" s="50" t="str">
        <f t="shared" si="10"/>
        <v/>
      </c>
      <c r="S22" s="50" t="str">
        <f t="shared" si="10"/>
        <v/>
      </c>
      <c r="T22" s="50" t="str">
        <f t="shared" si="10"/>
        <v/>
      </c>
      <c r="U22" s="50" t="str">
        <f t="shared" si="5"/>
        <v/>
      </c>
      <c r="V22" s="28" t="str">
        <f t="shared" si="6"/>
        <v/>
      </c>
      <c r="W22" s="22" t="str">
        <f t="shared" si="7"/>
        <v/>
      </c>
      <c r="X22" s="19" t="str">
        <f t="shared" si="8"/>
        <v/>
      </c>
      <c r="Z22" s="343"/>
      <c r="AA22" s="344"/>
      <c r="AB22" s="344"/>
      <c r="AC22" s="344"/>
      <c r="AD22" s="344"/>
      <c r="AE22" s="345"/>
    </row>
    <row r="23" spans="1:31">
      <c r="A23" s="18">
        <f>IF(biodata!B27&lt;&gt;"",biodata!B27,"")</f>
        <v>1119</v>
      </c>
      <c r="B23" s="19" t="str">
        <f>IF(biodata!D27&lt;&gt;"",biodata!D27,"")</f>
        <v/>
      </c>
      <c r="C23" s="77"/>
      <c r="D23" s="26"/>
      <c r="E23" s="26"/>
      <c r="F23" s="27"/>
      <c r="G23" s="26"/>
      <c r="H23" s="26"/>
      <c r="I23" s="20">
        <f t="shared" si="3"/>
        <v>0</v>
      </c>
      <c r="J23" s="21">
        <f t="shared" si="4"/>
        <v>0</v>
      </c>
      <c r="K23" s="22" t="str">
        <f t="shared" si="9"/>
        <v>E2</v>
      </c>
      <c r="L23" s="19">
        <f t="shared" si="1"/>
        <v>3</v>
      </c>
      <c r="M23" s="14">
        <f>IF(biodata!B27&lt;&gt;"",biodata!B27,"")</f>
        <v>1119</v>
      </c>
      <c r="N23" s="14" t="str">
        <f>IF(biodata!D27&lt;&gt;"",biodata!D27,"")</f>
        <v/>
      </c>
      <c r="O23" s="50" t="str">
        <f t="shared" si="10"/>
        <v/>
      </c>
      <c r="P23" s="50" t="str">
        <f t="shared" si="10"/>
        <v/>
      </c>
      <c r="Q23" s="50" t="str">
        <f t="shared" si="10"/>
        <v/>
      </c>
      <c r="R23" s="50" t="str">
        <f t="shared" si="10"/>
        <v/>
      </c>
      <c r="S23" s="50" t="str">
        <f t="shared" si="10"/>
        <v/>
      </c>
      <c r="T23" s="50" t="str">
        <f t="shared" si="10"/>
        <v/>
      </c>
      <c r="U23" s="50" t="str">
        <f t="shared" si="5"/>
        <v/>
      </c>
      <c r="V23" s="28" t="str">
        <f t="shared" si="6"/>
        <v/>
      </c>
      <c r="W23" s="22" t="str">
        <f t="shared" si="7"/>
        <v/>
      </c>
      <c r="X23" s="19" t="str">
        <f t="shared" si="8"/>
        <v/>
      </c>
      <c r="Z23" s="343"/>
      <c r="AA23" s="344"/>
      <c r="AB23" s="344"/>
      <c r="AC23" s="344"/>
      <c r="AD23" s="344"/>
      <c r="AE23" s="345"/>
    </row>
    <row r="24" spans="1:31">
      <c r="A24" s="18">
        <f>IF(biodata!B28&lt;&gt;"",biodata!B28,"")</f>
        <v>1120</v>
      </c>
      <c r="B24" s="19" t="str">
        <f>IF(biodata!D28&lt;&gt;"",biodata!D28,"")</f>
        <v/>
      </c>
      <c r="C24" s="77"/>
      <c r="D24" s="26"/>
      <c r="E24" s="26"/>
      <c r="F24" s="27"/>
      <c r="G24" s="26"/>
      <c r="H24" s="26"/>
      <c r="I24" s="20">
        <f t="shared" si="3"/>
        <v>0</v>
      </c>
      <c r="J24" s="21">
        <f t="shared" si="4"/>
        <v>0</v>
      </c>
      <c r="K24" s="22" t="str">
        <f t="shared" si="9"/>
        <v>E2</v>
      </c>
      <c r="L24" s="19">
        <f t="shared" si="1"/>
        <v>3</v>
      </c>
      <c r="M24" s="14">
        <f>IF(biodata!B28&lt;&gt;"",biodata!B28,"")</f>
        <v>1120</v>
      </c>
      <c r="N24" s="14" t="str">
        <f>IF(biodata!D28&lt;&gt;"",biodata!D28,"")</f>
        <v/>
      </c>
      <c r="O24" s="50" t="str">
        <f t="shared" si="10"/>
        <v/>
      </c>
      <c r="P24" s="50" t="str">
        <f t="shared" si="10"/>
        <v/>
      </c>
      <c r="Q24" s="50" t="str">
        <f t="shared" si="10"/>
        <v/>
      </c>
      <c r="R24" s="50" t="str">
        <f t="shared" si="10"/>
        <v/>
      </c>
      <c r="S24" s="50" t="str">
        <f t="shared" si="10"/>
        <v/>
      </c>
      <c r="T24" s="50" t="str">
        <f t="shared" si="10"/>
        <v/>
      </c>
      <c r="U24" s="50" t="str">
        <f t="shared" si="5"/>
        <v/>
      </c>
      <c r="V24" s="28" t="str">
        <f t="shared" si="6"/>
        <v/>
      </c>
      <c r="W24" s="22" t="str">
        <f t="shared" si="7"/>
        <v/>
      </c>
      <c r="X24" s="19" t="str">
        <f t="shared" si="8"/>
        <v/>
      </c>
      <c r="Z24" s="343"/>
      <c r="AA24" s="344"/>
      <c r="AB24" s="344"/>
      <c r="AC24" s="344"/>
      <c r="AD24" s="344"/>
      <c r="AE24" s="345"/>
    </row>
    <row r="25" spans="1:31">
      <c r="A25" s="18">
        <f>IF(biodata!B29&lt;&gt;"",biodata!B29,"")</f>
        <v>1121</v>
      </c>
      <c r="B25" s="19" t="str">
        <f>IF(biodata!D29&lt;&gt;"",biodata!D29,"")</f>
        <v/>
      </c>
      <c r="C25" s="77"/>
      <c r="D25" s="26"/>
      <c r="E25" s="26"/>
      <c r="F25" s="27"/>
      <c r="G25" s="26"/>
      <c r="H25" s="26"/>
      <c r="I25" s="20">
        <f t="shared" si="3"/>
        <v>0</v>
      </c>
      <c r="J25" s="21">
        <f t="shared" si="4"/>
        <v>0</v>
      </c>
      <c r="K25" s="22" t="str">
        <f t="shared" si="9"/>
        <v>E2</v>
      </c>
      <c r="L25" s="19">
        <f t="shared" si="1"/>
        <v>3</v>
      </c>
      <c r="M25" s="14">
        <f>IF(biodata!B29&lt;&gt;"",biodata!B29,"")</f>
        <v>1121</v>
      </c>
      <c r="N25" s="14" t="str">
        <f>IF(biodata!D29&lt;&gt;"",biodata!D29,"")</f>
        <v/>
      </c>
      <c r="O25" s="50" t="str">
        <f t="shared" si="10"/>
        <v/>
      </c>
      <c r="P25" s="50" t="str">
        <f t="shared" si="10"/>
        <v/>
      </c>
      <c r="Q25" s="50" t="str">
        <f t="shared" si="10"/>
        <v/>
      </c>
      <c r="R25" s="50" t="str">
        <f t="shared" si="10"/>
        <v/>
      </c>
      <c r="S25" s="50" t="str">
        <f t="shared" si="10"/>
        <v/>
      </c>
      <c r="T25" s="50" t="str">
        <f t="shared" si="10"/>
        <v/>
      </c>
      <c r="U25" s="50" t="str">
        <f t="shared" si="5"/>
        <v/>
      </c>
      <c r="V25" s="28" t="str">
        <f t="shared" si="6"/>
        <v/>
      </c>
      <c r="W25" s="22" t="str">
        <f t="shared" si="7"/>
        <v/>
      </c>
      <c r="X25" s="19" t="str">
        <f t="shared" si="8"/>
        <v/>
      </c>
      <c r="Z25" s="343"/>
      <c r="AA25" s="344"/>
      <c r="AB25" s="344"/>
      <c r="AC25" s="344"/>
      <c r="AD25" s="344"/>
      <c r="AE25" s="345"/>
    </row>
    <row r="26" spans="1:31" ht="16.5" thickBot="1">
      <c r="A26" s="18">
        <f>IF(biodata!B30&lt;&gt;"",biodata!B30,"")</f>
        <v>1122</v>
      </c>
      <c r="B26" s="19" t="str">
        <f>IF(biodata!D30&lt;&gt;"",biodata!D30,"")</f>
        <v/>
      </c>
      <c r="C26" s="77"/>
      <c r="D26" s="26"/>
      <c r="E26" s="26"/>
      <c r="F26" s="27"/>
      <c r="G26" s="26"/>
      <c r="H26" s="26"/>
      <c r="I26" s="20">
        <f t="shared" si="3"/>
        <v>0</v>
      </c>
      <c r="J26" s="21">
        <f t="shared" si="4"/>
        <v>0</v>
      </c>
      <c r="K26" s="22" t="str">
        <f t="shared" si="9"/>
        <v>E2</v>
      </c>
      <c r="L26" s="19">
        <f t="shared" si="1"/>
        <v>3</v>
      </c>
      <c r="M26" s="14">
        <f>IF(biodata!B30&lt;&gt;"",biodata!B30,"")</f>
        <v>1122</v>
      </c>
      <c r="N26" s="14" t="str">
        <f>IF(biodata!D30&lt;&gt;"",biodata!D30,"")</f>
        <v/>
      </c>
      <c r="O26" s="50" t="str">
        <f t="shared" si="10"/>
        <v/>
      </c>
      <c r="P26" s="50" t="str">
        <f t="shared" si="10"/>
        <v/>
      </c>
      <c r="Q26" s="50" t="str">
        <f t="shared" si="10"/>
        <v/>
      </c>
      <c r="R26" s="50" t="str">
        <f t="shared" si="10"/>
        <v/>
      </c>
      <c r="S26" s="50" t="str">
        <f t="shared" si="10"/>
        <v/>
      </c>
      <c r="T26" s="50" t="str">
        <f t="shared" si="10"/>
        <v/>
      </c>
      <c r="U26" s="50" t="str">
        <f t="shared" si="5"/>
        <v/>
      </c>
      <c r="V26" s="28" t="str">
        <f t="shared" si="6"/>
        <v/>
      </c>
      <c r="W26" s="22" t="str">
        <f t="shared" si="7"/>
        <v/>
      </c>
      <c r="X26" s="19" t="str">
        <f t="shared" si="8"/>
        <v/>
      </c>
      <c r="Z26" s="346"/>
      <c r="AA26" s="347"/>
      <c r="AB26" s="347"/>
      <c r="AC26" s="347"/>
      <c r="AD26" s="347"/>
      <c r="AE26" s="348"/>
    </row>
    <row r="27" spans="1:31">
      <c r="A27" s="18">
        <f>IF(biodata!B31&lt;&gt;"",biodata!B31,"")</f>
        <v>1123</v>
      </c>
      <c r="B27" s="19" t="str">
        <f>IF(biodata!D31&lt;&gt;"",biodata!D31,"")</f>
        <v/>
      </c>
      <c r="C27" s="77"/>
      <c r="D27" s="26"/>
      <c r="E27" s="26"/>
      <c r="F27" s="27"/>
      <c r="G27" s="26"/>
      <c r="H27" s="26"/>
      <c r="I27" s="20">
        <f t="shared" si="3"/>
        <v>0</v>
      </c>
      <c r="J27" s="21">
        <f t="shared" si="4"/>
        <v>0</v>
      </c>
      <c r="K27" s="22" t="str">
        <f t="shared" si="9"/>
        <v>E2</v>
      </c>
      <c r="L27" s="19">
        <f t="shared" si="1"/>
        <v>3</v>
      </c>
      <c r="M27" s="14">
        <f>IF(biodata!B31&lt;&gt;"",biodata!B31,"")</f>
        <v>1123</v>
      </c>
      <c r="N27" s="14" t="str">
        <f>IF(biodata!D31&lt;&gt;"",biodata!D31,"")</f>
        <v/>
      </c>
      <c r="O27" s="50" t="str">
        <f t="shared" si="10"/>
        <v/>
      </c>
      <c r="P27" s="50" t="str">
        <f t="shared" si="10"/>
        <v/>
      </c>
      <c r="Q27" s="50" t="str">
        <f t="shared" si="10"/>
        <v/>
      </c>
      <c r="R27" s="50" t="str">
        <f t="shared" si="10"/>
        <v/>
      </c>
      <c r="S27" s="50" t="str">
        <f t="shared" si="10"/>
        <v/>
      </c>
      <c r="T27" s="50" t="str">
        <f t="shared" si="10"/>
        <v/>
      </c>
      <c r="U27" s="50" t="str">
        <f t="shared" si="5"/>
        <v/>
      </c>
      <c r="V27" s="28" t="str">
        <f t="shared" si="6"/>
        <v/>
      </c>
      <c r="W27" s="22" t="str">
        <f t="shared" si="7"/>
        <v/>
      </c>
      <c r="X27" s="19" t="str">
        <f t="shared" si="8"/>
        <v/>
      </c>
    </row>
    <row r="28" spans="1:31">
      <c r="A28" s="18">
        <f>IF(biodata!B32&lt;&gt;"",biodata!B32,"")</f>
        <v>1124</v>
      </c>
      <c r="B28" s="19" t="str">
        <f>IF(biodata!D32&lt;&gt;"",biodata!D32,"")</f>
        <v/>
      </c>
      <c r="C28" s="77"/>
      <c r="D28" s="26"/>
      <c r="E28" s="26"/>
      <c r="F28" s="27"/>
      <c r="G28" s="26"/>
      <c r="H28" s="26"/>
      <c r="I28" s="20">
        <f t="shared" si="3"/>
        <v>0</v>
      </c>
      <c r="J28" s="21">
        <f t="shared" si="4"/>
        <v>0</v>
      </c>
      <c r="K28" s="22" t="str">
        <f t="shared" si="9"/>
        <v>E2</v>
      </c>
      <c r="L28" s="19">
        <f t="shared" si="1"/>
        <v>3</v>
      </c>
      <c r="M28" s="14">
        <f>IF(biodata!B32&lt;&gt;"",biodata!B32,"")</f>
        <v>1124</v>
      </c>
      <c r="N28" s="14" t="str">
        <f>IF(biodata!D32&lt;&gt;"",biodata!D32,"")</f>
        <v/>
      </c>
      <c r="O28" s="50" t="str">
        <f t="shared" si="10"/>
        <v/>
      </c>
      <c r="P28" s="50" t="str">
        <f t="shared" si="10"/>
        <v/>
      </c>
      <c r="Q28" s="50" t="str">
        <f t="shared" si="10"/>
        <v/>
      </c>
      <c r="R28" s="50" t="str">
        <f t="shared" si="10"/>
        <v/>
      </c>
      <c r="S28" s="50" t="str">
        <f t="shared" si="10"/>
        <v/>
      </c>
      <c r="T28" s="50" t="str">
        <f t="shared" si="10"/>
        <v/>
      </c>
      <c r="U28" s="50" t="str">
        <f t="shared" si="5"/>
        <v/>
      </c>
      <c r="V28" s="28" t="str">
        <f t="shared" si="6"/>
        <v/>
      </c>
      <c r="W28" s="22" t="str">
        <f t="shared" si="7"/>
        <v/>
      </c>
      <c r="X28" s="19" t="str">
        <f t="shared" si="8"/>
        <v/>
      </c>
    </row>
    <row r="29" spans="1:31">
      <c r="A29" s="18">
        <f>IF(biodata!B33&lt;&gt;"",biodata!B33,"")</f>
        <v>1125</v>
      </c>
      <c r="B29" s="19" t="str">
        <f>IF(biodata!D33&lt;&gt;"",biodata!D33,"")</f>
        <v/>
      </c>
      <c r="C29" s="77"/>
      <c r="D29" s="26"/>
      <c r="E29" s="26"/>
      <c r="F29" s="27"/>
      <c r="G29" s="26"/>
      <c r="H29" s="26"/>
      <c r="I29" s="20">
        <f t="shared" si="3"/>
        <v>0</v>
      </c>
      <c r="J29" s="21">
        <f t="shared" si="4"/>
        <v>0</v>
      </c>
      <c r="K29" s="22" t="str">
        <f t="shared" si="9"/>
        <v>E2</v>
      </c>
      <c r="L29" s="19">
        <f t="shared" si="1"/>
        <v>3</v>
      </c>
      <c r="M29" s="14">
        <f>IF(biodata!B33&lt;&gt;"",biodata!B33,"")</f>
        <v>1125</v>
      </c>
      <c r="N29" s="14" t="str">
        <f>IF(biodata!D33&lt;&gt;"",biodata!D33,"")</f>
        <v/>
      </c>
      <c r="O29" s="50" t="str">
        <f t="shared" si="10"/>
        <v/>
      </c>
      <c r="P29" s="50" t="str">
        <f t="shared" si="10"/>
        <v/>
      </c>
      <c r="Q29" s="50" t="str">
        <f t="shared" si="10"/>
        <v/>
      </c>
      <c r="R29" s="50" t="str">
        <f t="shared" si="10"/>
        <v/>
      </c>
      <c r="S29" s="50" t="str">
        <f t="shared" si="10"/>
        <v/>
      </c>
      <c r="T29" s="50" t="str">
        <f t="shared" si="10"/>
        <v/>
      </c>
      <c r="U29" s="50" t="str">
        <f t="shared" si="5"/>
        <v/>
      </c>
      <c r="V29" s="28" t="str">
        <f t="shared" si="6"/>
        <v/>
      </c>
      <c r="W29" s="22" t="str">
        <f t="shared" si="7"/>
        <v/>
      </c>
      <c r="X29" s="19" t="str">
        <f t="shared" si="8"/>
        <v/>
      </c>
    </row>
    <row r="30" spans="1:31">
      <c r="A30" s="18">
        <f>IF(biodata!B34&lt;&gt;"",biodata!B34,"")</f>
        <v>1126</v>
      </c>
      <c r="B30" s="19" t="str">
        <f>IF(biodata!D34&lt;&gt;"",biodata!D34,"")</f>
        <v/>
      </c>
      <c r="C30" s="77"/>
      <c r="D30" s="26"/>
      <c r="E30" s="26"/>
      <c r="F30" s="27"/>
      <c r="G30" s="26"/>
      <c r="H30" s="26"/>
      <c r="I30" s="20">
        <f t="shared" si="3"/>
        <v>0</v>
      </c>
      <c r="J30" s="21">
        <f t="shared" si="4"/>
        <v>0</v>
      </c>
      <c r="K30" s="22" t="str">
        <f t="shared" si="9"/>
        <v>E2</v>
      </c>
      <c r="L30" s="19">
        <f t="shared" si="1"/>
        <v>3</v>
      </c>
      <c r="M30" s="14">
        <f>IF(biodata!B34&lt;&gt;"",biodata!B34,"")</f>
        <v>1126</v>
      </c>
      <c r="N30" s="14" t="str">
        <f>IF(biodata!D34&lt;&gt;"",biodata!D34,"")</f>
        <v/>
      </c>
      <c r="O30" s="50" t="str">
        <f t="shared" si="10"/>
        <v/>
      </c>
      <c r="P30" s="50" t="str">
        <f t="shared" si="10"/>
        <v/>
      </c>
      <c r="Q30" s="50" t="str">
        <f t="shared" si="10"/>
        <v/>
      </c>
      <c r="R30" s="50" t="str">
        <f t="shared" si="10"/>
        <v/>
      </c>
      <c r="S30" s="50" t="str">
        <f t="shared" si="10"/>
        <v/>
      </c>
      <c r="T30" s="50" t="str">
        <f t="shared" si="10"/>
        <v/>
      </c>
      <c r="U30" s="50" t="str">
        <f t="shared" si="5"/>
        <v/>
      </c>
      <c r="V30" s="28" t="str">
        <f t="shared" si="6"/>
        <v/>
      </c>
      <c r="W30" s="22" t="str">
        <f t="shared" si="7"/>
        <v/>
      </c>
      <c r="X30" s="19" t="str">
        <f t="shared" si="8"/>
        <v/>
      </c>
    </row>
    <row r="31" spans="1:31">
      <c r="A31" s="18">
        <f>IF(biodata!B35&lt;&gt;"",biodata!B35,"")</f>
        <v>1127</v>
      </c>
      <c r="B31" s="19" t="str">
        <f>IF(biodata!D35&lt;&gt;"",biodata!D35,"")</f>
        <v/>
      </c>
      <c r="C31" s="77"/>
      <c r="D31" s="26"/>
      <c r="E31" s="26"/>
      <c r="F31" s="27"/>
      <c r="G31" s="26"/>
      <c r="H31" s="26"/>
      <c r="I31" s="20">
        <f t="shared" si="3"/>
        <v>0</v>
      </c>
      <c r="J31" s="21">
        <f t="shared" si="4"/>
        <v>0</v>
      </c>
      <c r="K31" s="22" t="str">
        <f t="shared" si="9"/>
        <v>E2</v>
      </c>
      <c r="L31" s="19">
        <f t="shared" si="1"/>
        <v>3</v>
      </c>
      <c r="M31" s="14">
        <f>IF(biodata!B35&lt;&gt;"",biodata!B35,"")</f>
        <v>1127</v>
      </c>
      <c r="N31" s="14" t="str">
        <f>IF(biodata!D35&lt;&gt;"",biodata!D35,"")</f>
        <v/>
      </c>
      <c r="O31" s="50" t="str">
        <f t="shared" si="10"/>
        <v/>
      </c>
      <c r="P31" s="50" t="str">
        <f t="shared" si="10"/>
        <v/>
      </c>
      <c r="Q31" s="50" t="str">
        <f t="shared" si="10"/>
        <v/>
      </c>
      <c r="R31" s="50" t="str">
        <f t="shared" si="10"/>
        <v/>
      </c>
      <c r="S31" s="50" t="str">
        <f t="shared" si="10"/>
        <v/>
      </c>
      <c r="T31" s="50" t="str">
        <f t="shared" si="10"/>
        <v/>
      </c>
      <c r="U31" s="50" t="str">
        <f t="shared" si="5"/>
        <v/>
      </c>
      <c r="V31" s="28" t="str">
        <f t="shared" si="6"/>
        <v/>
      </c>
      <c r="W31" s="22" t="str">
        <f t="shared" si="7"/>
        <v/>
      </c>
      <c r="X31" s="19" t="str">
        <f t="shared" si="8"/>
        <v/>
      </c>
    </row>
    <row r="32" spans="1:31">
      <c r="A32" s="18">
        <f>IF(biodata!B36&lt;&gt;"",biodata!B36,"")</f>
        <v>1128</v>
      </c>
      <c r="B32" s="19" t="str">
        <f>IF(biodata!D36&lt;&gt;"",biodata!D36,"")</f>
        <v/>
      </c>
      <c r="C32" s="77"/>
      <c r="D32" s="26"/>
      <c r="E32" s="26"/>
      <c r="F32" s="27"/>
      <c r="G32" s="26"/>
      <c r="H32" s="26"/>
      <c r="I32" s="20">
        <f t="shared" si="3"/>
        <v>0</v>
      </c>
      <c r="J32" s="21">
        <f t="shared" si="4"/>
        <v>0</v>
      </c>
      <c r="K32" s="22" t="str">
        <f t="shared" si="9"/>
        <v>E2</v>
      </c>
      <c r="L32" s="19">
        <f t="shared" si="1"/>
        <v>3</v>
      </c>
      <c r="M32" s="14">
        <f>IF(biodata!B36&lt;&gt;"",biodata!B36,"")</f>
        <v>1128</v>
      </c>
      <c r="N32" s="14" t="str">
        <f>IF(biodata!D36&lt;&gt;"",biodata!D36,"")</f>
        <v/>
      </c>
      <c r="O32" s="50" t="str">
        <f t="shared" si="10"/>
        <v/>
      </c>
      <c r="P32" s="50" t="str">
        <f t="shared" si="10"/>
        <v/>
      </c>
      <c r="Q32" s="50" t="str">
        <f t="shared" si="10"/>
        <v/>
      </c>
      <c r="R32" s="50" t="str">
        <f t="shared" si="10"/>
        <v/>
      </c>
      <c r="S32" s="50" t="str">
        <f t="shared" si="10"/>
        <v/>
      </c>
      <c r="T32" s="50" t="str">
        <f t="shared" si="10"/>
        <v/>
      </c>
      <c r="U32" s="50" t="str">
        <f t="shared" si="5"/>
        <v/>
      </c>
      <c r="V32" s="28" t="str">
        <f t="shared" si="6"/>
        <v/>
      </c>
      <c r="W32" s="22" t="str">
        <f t="shared" si="7"/>
        <v/>
      </c>
      <c r="X32" s="19" t="str">
        <f t="shared" si="8"/>
        <v/>
      </c>
    </row>
    <row r="33" spans="1:24">
      <c r="A33" s="18" t="str">
        <f>IF(biodata!B37&lt;&gt;"",biodata!B37,"")</f>
        <v/>
      </c>
      <c r="B33" s="19" t="str">
        <f>IF(biodata!D37&lt;&gt;"",biodata!D37,"")</f>
        <v/>
      </c>
      <c r="C33" s="77"/>
      <c r="D33" s="26"/>
      <c r="E33" s="26"/>
      <c r="F33" s="27"/>
      <c r="G33" s="26"/>
      <c r="H33" s="26"/>
      <c r="I33" s="20">
        <f t="shared" si="3"/>
        <v>0</v>
      </c>
      <c r="J33" s="21">
        <f t="shared" si="4"/>
        <v>0</v>
      </c>
      <c r="K33" s="22" t="str">
        <f t="shared" si="9"/>
        <v>E2</v>
      </c>
      <c r="L33" s="19">
        <f t="shared" si="1"/>
        <v>3</v>
      </c>
      <c r="M33" s="14" t="str">
        <f>IF(biodata!B37&lt;&gt;"",biodata!B37,"")</f>
        <v/>
      </c>
      <c r="N33" s="14" t="str">
        <f>IF(biodata!D37&lt;&gt;"",biodata!D37,"")</f>
        <v/>
      </c>
      <c r="O33" s="50" t="str">
        <f t="shared" si="10"/>
        <v/>
      </c>
      <c r="P33" s="50" t="str">
        <f t="shared" si="10"/>
        <v/>
      </c>
      <c r="Q33" s="50" t="str">
        <f t="shared" si="10"/>
        <v/>
      </c>
      <c r="R33" s="50" t="str">
        <f t="shared" si="10"/>
        <v/>
      </c>
      <c r="S33" s="50" t="str">
        <f t="shared" si="10"/>
        <v/>
      </c>
      <c r="T33" s="50" t="str">
        <f t="shared" si="10"/>
        <v/>
      </c>
      <c r="U33" s="50" t="str">
        <f t="shared" si="5"/>
        <v/>
      </c>
      <c r="V33" s="28" t="str">
        <f t="shared" si="6"/>
        <v/>
      </c>
      <c r="W33" s="22" t="str">
        <f t="shared" si="7"/>
        <v/>
      </c>
      <c r="X33" s="19" t="str">
        <f t="shared" si="8"/>
        <v/>
      </c>
    </row>
    <row r="34" spans="1:24">
      <c r="A34" s="18" t="str">
        <f>IF(biodata!B38&lt;&gt;"",biodata!B38,"")</f>
        <v/>
      </c>
      <c r="B34" s="19" t="str">
        <f>IF(biodata!D38&lt;&gt;"",biodata!D38,"")</f>
        <v/>
      </c>
      <c r="C34" s="77"/>
      <c r="D34" s="26"/>
      <c r="E34" s="26"/>
      <c r="F34" s="27"/>
      <c r="G34" s="26"/>
      <c r="H34" s="26"/>
      <c r="I34" s="20">
        <f t="shared" si="3"/>
        <v>0</v>
      </c>
      <c r="J34" s="21">
        <f t="shared" si="4"/>
        <v>0</v>
      </c>
      <c r="K34" s="22" t="str">
        <f t="shared" si="9"/>
        <v>E2</v>
      </c>
      <c r="L34" s="19">
        <f t="shared" si="1"/>
        <v>3</v>
      </c>
      <c r="M34" s="14" t="str">
        <f>IF(biodata!B38&lt;&gt;"",biodata!B38,"")</f>
        <v/>
      </c>
      <c r="N34" s="14" t="str">
        <f>IF(biodata!D38&lt;&gt;"",biodata!D38,"")</f>
        <v/>
      </c>
      <c r="O34" s="50" t="str">
        <f t="shared" si="10"/>
        <v/>
      </c>
      <c r="P34" s="50" t="str">
        <f t="shared" si="10"/>
        <v/>
      </c>
      <c r="Q34" s="50" t="str">
        <f t="shared" si="10"/>
        <v/>
      </c>
      <c r="R34" s="50" t="str">
        <f t="shared" si="10"/>
        <v/>
      </c>
      <c r="S34" s="50" t="str">
        <f t="shared" si="10"/>
        <v/>
      </c>
      <c r="T34" s="50" t="str">
        <f t="shared" si="10"/>
        <v/>
      </c>
      <c r="U34" s="50" t="str">
        <f t="shared" si="5"/>
        <v/>
      </c>
      <c r="V34" s="28" t="str">
        <f t="shared" si="6"/>
        <v/>
      </c>
      <c r="W34" s="22" t="str">
        <f t="shared" si="7"/>
        <v/>
      </c>
      <c r="X34" s="19" t="str">
        <f t="shared" si="8"/>
        <v/>
      </c>
    </row>
    <row r="35" spans="1:24">
      <c r="A35" s="18" t="str">
        <f>IF(biodata!B39&lt;&gt;"",biodata!B39,"")</f>
        <v/>
      </c>
      <c r="B35" s="19" t="str">
        <f>IF(biodata!D39&lt;&gt;"",biodata!D39,"")</f>
        <v/>
      </c>
      <c r="C35" s="77"/>
      <c r="D35" s="26"/>
      <c r="E35" s="26"/>
      <c r="F35" s="27"/>
      <c r="G35" s="26"/>
      <c r="H35" s="26"/>
      <c r="I35" s="20">
        <f t="shared" si="3"/>
        <v>0</v>
      </c>
      <c r="J35" s="21">
        <f t="shared" si="4"/>
        <v>0</v>
      </c>
      <c r="K35" s="22" t="str">
        <f t="shared" si="9"/>
        <v>E2</v>
      </c>
      <c r="L35" s="19">
        <f t="shared" si="1"/>
        <v>3</v>
      </c>
      <c r="M35" s="14" t="str">
        <f>IF(biodata!B39&lt;&gt;"",biodata!B39,"")</f>
        <v/>
      </c>
      <c r="N35" s="14" t="str">
        <f>IF(biodata!D39&lt;&gt;"",biodata!D39,"")</f>
        <v/>
      </c>
      <c r="O35" s="50" t="str">
        <f t="shared" si="10"/>
        <v/>
      </c>
      <c r="P35" s="50" t="str">
        <f t="shared" si="10"/>
        <v/>
      </c>
      <c r="Q35" s="50" t="str">
        <f t="shared" si="10"/>
        <v/>
      </c>
      <c r="R35" s="50" t="str">
        <f t="shared" si="10"/>
        <v/>
      </c>
      <c r="S35" s="50" t="str">
        <f t="shared" si="10"/>
        <v/>
      </c>
      <c r="T35" s="50" t="str">
        <f t="shared" si="10"/>
        <v/>
      </c>
      <c r="U35" s="50" t="str">
        <f t="shared" si="5"/>
        <v/>
      </c>
      <c r="V35" s="28" t="str">
        <f t="shared" si="6"/>
        <v/>
      </c>
      <c r="W35" s="22" t="str">
        <f t="shared" si="7"/>
        <v/>
      </c>
      <c r="X35" s="19" t="str">
        <f t="shared" si="8"/>
        <v/>
      </c>
    </row>
    <row r="36" spans="1:24">
      <c r="A36" s="18" t="str">
        <f>IF(biodata!B40&lt;&gt;"",biodata!B40,"")</f>
        <v/>
      </c>
      <c r="B36" s="19" t="str">
        <f>IF(biodata!D40&lt;&gt;"",biodata!D40,"")</f>
        <v/>
      </c>
      <c r="C36" s="77"/>
      <c r="D36" s="26"/>
      <c r="E36" s="26"/>
      <c r="F36" s="27"/>
      <c r="G36" s="26"/>
      <c r="H36" s="26"/>
      <c r="I36" s="20">
        <f t="shared" si="3"/>
        <v>0</v>
      </c>
      <c r="J36" s="21">
        <f t="shared" si="4"/>
        <v>0</v>
      </c>
      <c r="K36" s="22" t="str">
        <f t="shared" si="9"/>
        <v>E2</v>
      </c>
      <c r="L36" s="19">
        <f t="shared" si="1"/>
        <v>3</v>
      </c>
      <c r="M36" s="14" t="str">
        <f>IF(biodata!B40&lt;&gt;"",biodata!B40,"")</f>
        <v/>
      </c>
      <c r="N36" s="14" t="str">
        <f>IF(biodata!D40&lt;&gt;"",biodata!D40,"")</f>
        <v/>
      </c>
      <c r="O36" s="50" t="str">
        <f t="shared" si="10"/>
        <v/>
      </c>
      <c r="P36" s="50" t="str">
        <f t="shared" si="10"/>
        <v/>
      </c>
      <c r="Q36" s="50" t="str">
        <f t="shared" si="10"/>
        <v/>
      </c>
      <c r="R36" s="50" t="str">
        <f t="shared" si="10"/>
        <v/>
      </c>
      <c r="S36" s="50" t="str">
        <f t="shared" si="10"/>
        <v/>
      </c>
      <c r="T36" s="50" t="str">
        <f t="shared" si="10"/>
        <v/>
      </c>
      <c r="U36" s="50" t="str">
        <f t="shared" si="5"/>
        <v/>
      </c>
      <c r="V36" s="28" t="str">
        <f t="shared" si="6"/>
        <v/>
      </c>
      <c r="W36" s="22" t="str">
        <f t="shared" si="7"/>
        <v/>
      </c>
      <c r="X36" s="19" t="str">
        <f t="shared" si="8"/>
        <v/>
      </c>
    </row>
    <row r="37" spans="1:24">
      <c r="A37" s="18" t="str">
        <f>IF(biodata!B41&lt;&gt;"",biodata!B41,"")</f>
        <v/>
      </c>
      <c r="B37" s="19" t="str">
        <f>IF(biodata!D41&lt;&gt;"",biodata!D41,"")</f>
        <v/>
      </c>
      <c r="C37" s="77"/>
      <c r="D37" s="26"/>
      <c r="E37" s="26"/>
      <c r="F37" s="27"/>
      <c r="G37" s="26"/>
      <c r="H37" s="26"/>
      <c r="I37" s="20">
        <f t="shared" si="3"/>
        <v>0</v>
      </c>
      <c r="J37" s="21">
        <f t="shared" si="4"/>
        <v>0</v>
      </c>
      <c r="K37" s="22" t="str">
        <f t="shared" si="9"/>
        <v>E2</v>
      </c>
      <c r="L37" s="19">
        <f t="shared" si="1"/>
        <v>3</v>
      </c>
      <c r="M37" s="14" t="str">
        <f>IF(biodata!B41&lt;&gt;"",biodata!B41,"")</f>
        <v/>
      </c>
      <c r="N37" s="14" t="str">
        <f>IF(biodata!D41&lt;&gt;"",biodata!D41,"")</f>
        <v/>
      </c>
      <c r="O37" s="50" t="str">
        <f t="shared" si="10"/>
        <v/>
      </c>
      <c r="P37" s="50" t="str">
        <f t="shared" si="10"/>
        <v/>
      </c>
      <c r="Q37" s="50" t="str">
        <f t="shared" si="10"/>
        <v/>
      </c>
      <c r="R37" s="50" t="str">
        <f t="shared" si="10"/>
        <v/>
      </c>
      <c r="S37" s="50" t="str">
        <f t="shared" si="10"/>
        <v/>
      </c>
      <c r="T37" s="50" t="str">
        <f t="shared" si="10"/>
        <v/>
      </c>
      <c r="U37" s="50" t="str">
        <f t="shared" si="5"/>
        <v/>
      </c>
      <c r="V37" s="28" t="str">
        <f t="shared" si="6"/>
        <v/>
      </c>
      <c r="W37" s="22" t="str">
        <f t="shared" si="7"/>
        <v/>
      </c>
      <c r="X37" s="19" t="str">
        <f t="shared" si="8"/>
        <v/>
      </c>
    </row>
    <row r="38" spans="1:24">
      <c r="A38" s="18" t="str">
        <f>IF(biodata!B42&lt;&gt;"",biodata!B42,"")</f>
        <v/>
      </c>
      <c r="B38" s="19" t="str">
        <f>IF(biodata!D42&lt;&gt;"",biodata!D42,"")</f>
        <v/>
      </c>
      <c r="C38" s="77"/>
      <c r="D38" s="26"/>
      <c r="E38" s="26"/>
      <c r="F38" s="27"/>
      <c r="G38" s="26"/>
      <c r="H38" s="26"/>
      <c r="I38" s="20">
        <f t="shared" si="3"/>
        <v>0</v>
      </c>
      <c r="J38" s="21">
        <f t="shared" si="4"/>
        <v>0</v>
      </c>
      <c r="K38" s="22" t="str">
        <f t="shared" si="9"/>
        <v>E2</v>
      </c>
      <c r="L38" s="19">
        <f t="shared" si="1"/>
        <v>3</v>
      </c>
      <c r="M38" s="14" t="str">
        <f>IF(biodata!B42&lt;&gt;"",biodata!B42,"")</f>
        <v/>
      </c>
      <c r="N38" s="14" t="str">
        <f>IF(biodata!D42&lt;&gt;"",biodata!D42,"")</f>
        <v/>
      </c>
      <c r="O38" s="50" t="str">
        <f t="shared" si="10"/>
        <v/>
      </c>
      <c r="P38" s="50" t="str">
        <f t="shared" si="10"/>
        <v/>
      </c>
      <c r="Q38" s="50" t="str">
        <f t="shared" si="10"/>
        <v/>
      </c>
      <c r="R38" s="50" t="str">
        <f t="shared" si="10"/>
        <v/>
      </c>
      <c r="S38" s="50" t="str">
        <f t="shared" si="10"/>
        <v/>
      </c>
      <c r="T38" s="50" t="str">
        <f t="shared" si="10"/>
        <v/>
      </c>
      <c r="U38" s="50" t="str">
        <f t="shared" si="5"/>
        <v/>
      </c>
      <c r="V38" s="28" t="str">
        <f t="shared" si="6"/>
        <v/>
      </c>
      <c r="W38" s="22" t="str">
        <f t="shared" si="7"/>
        <v/>
      </c>
      <c r="X38" s="19" t="str">
        <f t="shared" si="8"/>
        <v/>
      </c>
    </row>
    <row r="39" spans="1:24">
      <c r="A39" s="18" t="str">
        <f>IF(biodata!B43&lt;&gt;"",biodata!B43,"")</f>
        <v/>
      </c>
      <c r="B39" s="19" t="str">
        <f>IF(biodata!D43&lt;&gt;"",biodata!D43,"")</f>
        <v/>
      </c>
      <c r="C39" s="77"/>
      <c r="D39" s="26"/>
      <c r="E39" s="26"/>
      <c r="F39" s="27"/>
      <c r="G39" s="26"/>
      <c r="H39" s="26"/>
      <c r="I39" s="20">
        <f t="shared" si="3"/>
        <v>0</v>
      </c>
      <c r="J39" s="21">
        <f t="shared" si="4"/>
        <v>0</v>
      </c>
      <c r="K39" s="22" t="str">
        <f t="shared" si="9"/>
        <v>E2</v>
      </c>
      <c r="L39" s="19">
        <f t="shared" si="1"/>
        <v>3</v>
      </c>
      <c r="M39" s="14" t="str">
        <f>IF(biodata!B43&lt;&gt;"",biodata!B43,"")</f>
        <v/>
      </c>
      <c r="N39" s="14" t="str">
        <f>IF(biodata!D43&lt;&gt;"",biodata!D43,"")</f>
        <v/>
      </c>
      <c r="O39" s="50" t="str">
        <f t="shared" si="10"/>
        <v/>
      </c>
      <c r="P39" s="50" t="str">
        <f t="shared" si="10"/>
        <v/>
      </c>
      <c r="Q39" s="50" t="str">
        <f t="shared" si="10"/>
        <v/>
      </c>
      <c r="R39" s="50" t="str">
        <f t="shared" si="10"/>
        <v/>
      </c>
      <c r="S39" s="50" t="str">
        <f t="shared" si="10"/>
        <v/>
      </c>
      <c r="T39" s="50" t="str">
        <f t="shared" si="10"/>
        <v/>
      </c>
      <c r="U39" s="50" t="str">
        <f t="shared" si="5"/>
        <v/>
      </c>
      <c r="V39" s="28" t="str">
        <f t="shared" si="6"/>
        <v/>
      </c>
      <c r="W39" s="22" t="str">
        <f t="shared" si="7"/>
        <v/>
      </c>
      <c r="X39" s="19" t="str">
        <f t="shared" si="8"/>
        <v/>
      </c>
    </row>
    <row r="40" spans="1:24">
      <c r="A40" s="18" t="str">
        <f>IF(biodata!B44&lt;&gt;"",biodata!B44,"")</f>
        <v/>
      </c>
      <c r="B40" s="19" t="str">
        <f>IF(biodata!D44&lt;&gt;"",biodata!D44,"")</f>
        <v/>
      </c>
      <c r="C40" s="77"/>
      <c r="D40" s="26"/>
      <c r="E40" s="26"/>
      <c r="F40" s="27"/>
      <c r="G40" s="26"/>
      <c r="H40" s="26"/>
      <c r="I40" s="20">
        <f t="shared" si="3"/>
        <v>0</v>
      </c>
      <c r="J40" s="21">
        <f t="shared" si="4"/>
        <v>0</v>
      </c>
      <c r="K40" s="22" t="str">
        <f t="shared" si="9"/>
        <v>E2</v>
      </c>
      <c r="L40" s="19">
        <f t="shared" si="1"/>
        <v>3</v>
      </c>
      <c r="M40" s="14" t="str">
        <f>IF(biodata!B44&lt;&gt;"",biodata!B44,"")</f>
        <v/>
      </c>
      <c r="N40" s="14" t="str">
        <f>IF(biodata!D44&lt;&gt;"",biodata!D44,"")</f>
        <v/>
      </c>
      <c r="O40" s="50" t="str">
        <f t="shared" si="10"/>
        <v/>
      </c>
      <c r="P40" s="50" t="str">
        <f t="shared" si="10"/>
        <v/>
      </c>
      <c r="Q40" s="50" t="str">
        <f t="shared" si="10"/>
        <v/>
      </c>
      <c r="R40" s="50" t="str">
        <f t="shared" si="10"/>
        <v/>
      </c>
      <c r="S40" s="50" t="str">
        <f t="shared" si="10"/>
        <v/>
      </c>
      <c r="T40" s="50" t="str">
        <f t="shared" si="10"/>
        <v/>
      </c>
      <c r="U40" s="50" t="str">
        <f t="shared" si="5"/>
        <v/>
      </c>
      <c r="V40" s="28" t="str">
        <f t="shared" si="6"/>
        <v/>
      </c>
      <c r="W40" s="22" t="str">
        <f t="shared" si="7"/>
        <v/>
      </c>
      <c r="X40" s="19" t="str">
        <f t="shared" si="8"/>
        <v/>
      </c>
    </row>
    <row r="41" spans="1:24">
      <c r="A41" s="18" t="str">
        <f>IF(biodata!B45&lt;&gt;"",biodata!B45,"")</f>
        <v/>
      </c>
      <c r="B41" s="19" t="str">
        <f>IF(biodata!D45&lt;&gt;"",biodata!D45,"")</f>
        <v/>
      </c>
      <c r="C41" s="77"/>
      <c r="D41" s="26"/>
      <c r="E41" s="26"/>
      <c r="F41" s="27"/>
      <c r="G41" s="26"/>
      <c r="H41" s="26"/>
      <c r="I41" s="20">
        <f t="shared" si="3"/>
        <v>0</v>
      </c>
      <c r="J41" s="21">
        <f t="shared" si="4"/>
        <v>0</v>
      </c>
      <c r="K41" s="22" t="str">
        <f t="shared" si="9"/>
        <v>E2</v>
      </c>
      <c r="L41" s="19">
        <f t="shared" si="1"/>
        <v>3</v>
      </c>
      <c r="M41" s="14" t="str">
        <f>IF(biodata!B45&lt;&gt;"",biodata!B45,"")</f>
        <v/>
      </c>
      <c r="N41" s="14" t="str">
        <f>IF(biodata!D45&lt;&gt;"",biodata!D45,"")</f>
        <v/>
      </c>
      <c r="O41" s="50" t="str">
        <f t="shared" si="10"/>
        <v/>
      </c>
      <c r="P41" s="50" t="str">
        <f t="shared" si="10"/>
        <v/>
      </c>
      <c r="Q41" s="50" t="str">
        <f t="shared" si="10"/>
        <v/>
      </c>
      <c r="R41" s="50" t="str">
        <f t="shared" si="10"/>
        <v/>
      </c>
      <c r="S41" s="50" t="str">
        <f t="shared" si="10"/>
        <v/>
      </c>
      <c r="T41" s="50" t="str">
        <f t="shared" si="10"/>
        <v/>
      </c>
      <c r="U41" s="50" t="str">
        <f t="shared" si="5"/>
        <v/>
      </c>
      <c r="V41" s="28" t="str">
        <f t="shared" si="6"/>
        <v/>
      </c>
      <c r="W41" s="22" t="str">
        <f t="shared" si="7"/>
        <v/>
      </c>
      <c r="X41" s="19" t="str">
        <f t="shared" si="8"/>
        <v/>
      </c>
    </row>
    <row r="42" spans="1:24">
      <c r="A42" s="18" t="str">
        <f>IF(biodata!B46&lt;&gt;"",biodata!B46,"")</f>
        <v/>
      </c>
      <c r="B42" s="19" t="str">
        <f>IF(biodata!D46&lt;&gt;"",biodata!D46,"")</f>
        <v/>
      </c>
      <c r="C42" s="77"/>
      <c r="D42" s="26"/>
      <c r="E42" s="26"/>
      <c r="F42" s="27"/>
      <c r="G42" s="26"/>
      <c r="H42" s="26"/>
      <c r="I42" s="20">
        <f t="shared" si="3"/>
        <v>0</v>
      </c>
      <c r="J42" s="21">
        <f t="shared" si="4"/>
        <v>0</v>
      </c>
      <c r="K42" s="22" t="str">
        <f t="shared" si="9"/>
        <v>E2</v>
      </c>
      <c r="L42" s="19">
        <f t="shared" si="1"/>
        <v>3</v>
      </c>
      <c r="M42" s="14" t="str">
        <f>IF(biodata!B46&lt;&gt;"",biodata!B46,"")</f>
        <v/>
      </c>
      <c r="N42" s="14" t="str">
        <f>IF(biodata!D46&lt;&gt;"",biodata!D46,"")</f>
        <v/>
      </c>
      <c r="O42" s="50" t="str">
        <f t="shared" si="10"/>
        <v/>
      </c>
      <c r="P42" s="50" t="str">
        <f t="shared" si="10"/>
        <v/>
      </c>
      <c r="Q42" s="50" t="str">
        <f t="shared" si="10"/>
        <v/>
      </c>
      <c r="R42" s="50" t="str">
        <f t="shared" si="10"/>
        <v/>
      </c>
      <c r="S42" s="50" t="str">
        <f t="shared" si="10"/>
        <v/>
      </c>
      <c r="T42" s="50" t="str">
        <f t="shared" si="10"/>
        <v/>
      </c>
      <c r="U42" s="50" t="str">
        <f t="shared" si="5"/>
        <v/>
      </c>
      <c r="V42" s="28" t="str">
        <f t="shared" si="6"/>
        <v/>
      </c>
      <c r="W42" s="22" t="str">
        <f t="shared" si="7"/>
        <v/>
      </c>
      <c r="X42" s="19" t="str">
        <f t="shared" si="8"/>
        <v/>
      </c>
    </row>
    <row r="43" spans="1:24">
      <c r="A43" s="18" t="str">
        <f>IF(biodata!B47&lt;&gt;"",biodata!B47,"")</f>
        <v/>
      </c>
      <c r="B43" s="19" t="str">
        <f>IF(biodata!D47&lt;&gt;"",biodata!D47,"")</f>
        <v/>
      </c>
      <c r="C43" s="77"/>
      <c r="D43" s="26"/>
      <c r="E43" s="26"/>
      <c r="F43" s="27"/>
      <c r="G43" s="26"/>
      <c r="H43" s="25"/>
      <c r="I43" s="20">
        <f t="shared" si="3"/>
        <v>0</v>
      </c>
      <c r="J43" s="21">
        <f t="shared" si="4"/>
        <v>0</v>
      </c>
      <c r="K43" s="22" t="s">
        <v>15</v>
      </c>
      <c r="L43" s="19">
        <f t="shared" si="1"/>
        <v>3</v>
      </c>
      <c r="M43" s="14" t="str">
        <f>IF(biodata!B47&lt;&gt;"",biodata!B47,"")</f>
        <v/>
      </c>
      <c r="N43" s="14" t="str">
        <f>IF(biodata!D47&lt;&gt;"",biodata!D47,"")</f>
        <v/>
      </c>
      <c r="O43" s="50" t="str">
        <f t="shared" si="10"/>
        <v/>
      </c>
      <c r="P43" s="50" t="str">
        <f t="shared" si="10"/>
        <v/>
      </c>
      <c r="Q43" s="50" t="str">
        <f t="shared" si="10"/>
        <v/>
      </c>
      <c r="R43" s="50" t="str">
        <f t="shared" si="10"/>
        <v/>
      </c>
      <c r="S43" s="50" t="str">
        <f t="shared" si="10"/>
        <v/>
      </c>
      <c r="T43" s="50" t="str">
        <f t="shared" si="10"/>
        <v/>
      </c>
      <c r="U43" s="50" t="str">
        <f t="shared" si="5"/>
        <v/>
      </c>
      <c r="V43" s="28" t="str">
        <f t="shared" si="6"/>
        <v/>
      </c>
      <c r="W43" s="22" t="str">
        <f t="shared" si="7"/>
        <v/>
      </c>
      <c r="X43" s="19" t="str">
        <f t="shared" si="8"/>
        <v/>
      </c>
    </row>
    <row r="44" spans="1:24">
      <c r="A44" s="18" t="str">
        <f>IF(biodata!B48&lt;&gt;"",biodata!B48,"")</f>
        <v/>
      </c>
      <c r="B44" s="19" t="str">
        <f>IF(biodata!D48&lt;&gt;"",biodata!D48,"")</f>
        <v/>
      </c>
      <c r="C44" s="77"/>
      <c r="D44" s="26"/>
      <c r="E44" s="26"/>
      <c r="F44" s="27"/>
      <c r="G44" s="26"/>
      <c r="H44" s="25"/>
      <c r="I44" s="20">
        <f t="shared" si="3"/>
        <v>0</v>
      </c>
      <c r="J44" s="21">
        <f t="shared" si="4"/>
        <v>0</v>
      </c>
      <c r="K44" s="22" t="s">
        <v>15</v>
      </c>
      <c r="L44" s="19">
        <f t="shared" si="1"/>
        <v>3</v>
      </c>
      <c r="M44" s="14" t="str">
        <f>IF(biodata!B48&lt;&gt;"",biodata!B48,"")</f>
        <v/>
      </c>
      <c r="N44" s="14" t="str">
        <f>IF(biodata!D48&lt;&gt;"",biodata!D48,"")</f>
        <v/>
      </c>
      <c r="O44" s="50" t="str">
        <f t="shared" si="10"/>
        <v/>
      </c>
      <c r="P44" s="50" t="str">
        <f t="shared" si="10"/>
        <v/>
      </c>
      <c r="Q44" s="50" t="str">
        <f t="shared" si="10"/>
        <v/>
      </c>
      <c r="R44" s="50" t="str">
        <f t="shared" si="10"/>
        <v/>
      </c>
      <c r="S44" s="50" t="str">
        <f t="shared" si="10"/>
        <v/>
      </c>
      <c r="T44" s="50" t="str">
        <f t="shared" si="10"/>
        <v/>
      </c>
      <c r="U44" s="50" t="str">
        <f t="shared" si="5"/>
        <v/>
      </c>
      <c r="V44" s="28" t="str">
        <f t="shared" si="6"/>
        <v/>
      </c>
      <c r="W44" s="22" t="str">
        <f t="shared" si="7"/>
        <v/>
      </c>
      <c r="X44" s="19" t="str">
        <f t="shared" si="8"/>
        <v/>
      </c>
    </row>
    <row r="45" spans="1:24">
      <c r="A45" s="18" t="str">
        <f>IF(biodata!B49&lt;&gt;"",biodata!B49,"")</f>
        <v/>
      </c>
      <c r="B45" s="19" t="str">
        <f>IF(biodata!D49&lt;&gt;"",biodata!D49,"")</f>
        <v/>
      </c>
      <c r="C45" s="77"/>
      <c r="D45" s="26"/>
      <c r="E45" s="26"/>
      <c r="F45" s="27"/>
      <c r="G45" s="26"/>
      <c r="H45" s="25"/>
      <c r="I45" s="20">
        <f t="shared" si="3"/>
        <v>0</v>
      </c>
      <c r="J45" s="21">
        <f t="shared" si="4"/>
        <v>0</v>
      </c>
      <c r="K45" s="22" t="s">
        <v>15</v>
      </c>
      <c r="L45" s="19">
        <f t="shared" si="1"/>
        <v>3</v>
      </c>
      <c r="M45" s="14" t="str">
        <f>IF(biodata!B49&lt;&gt;"",biodata!B49,"")</f>
        <v/>
      </c>
      <c r="N45" s="14" t="str">
        <f>IF(biodata!D49&lt;&gt;"",biodata!D49,"")</f>
        <v/>
      </c>
      <c r="O45" s="50" t="str">
        <f t="shared" si="10"/>
        <v/>
      </c>
      <c r="P45" s="50" t="str">
        <f t="shared" si="10"/>
        <v/>
      </c>
      <c r="Q45" s="50" t="str">
        <f t="shared" si="10"/>
        <v/>
      </c>
      <c r="R45" s="50" t="str">
        <f t="shared" si="10"/>
        <v/>
      </c>
      <c r="S45" s="50" t="str">
        <f t="shared" si="10"/>
        <v/>
      </c>
      <c r="T45" s="50" t="str">
        <f t="shared" si="10"/>
        <v/>
      </c>
      <c r="U45" s="50" t="str">
        <f t="shared" si="5"/>
        <v/>
      </c>
      <c r="V45" s="28" t="str">
        <f t="shared" si="6"/>
        <v/>
      </c>
      <c r="W45" s="22" t="str">
        <f t="shared" si="7"/>
        <v/>
      </c>
      <c r="X45" s="19" t="str">
        <f t="shared" si="8"/>
        <v/>
      </c>
    </row>
    <row r="46" spans="1:24">
      <c r="A46" s="18" t="str">
        <f>IF(biodata!B50&lt;&gt;"",biodata!B50,"")</f>
        <v/>
      </c>
      <c r="B46" s="19" t="str">
        <f>IF(biodata!D50&lt;&gt;"",biodata!D50,"")</f>
        <v/>
      </c>
      <c r="C46" s="77"/>
      <c r="D46" s="26"/>
      <c r="E46" s="26"/>
      <c r="F46" s="27"/>
      <c r="G46" s="26"/>
      <c r="H46" s="25"/>
      <c r="I46" s="20">
        <f t="shared" si="3"/>
        <v>0</v>
      </c>
      <c r="J46" s="21">
        <f t="shared" si="4"/>
        <v>0</v>
      </c>
      <c r="K46" s="22" t="s">
        <v>15</v>
      </c>
      <c r="L46" s="19">
        <f t="shared" si="1"/>
        <v>3</v>
      </c>
      <c r="M46" s="14" t="str">
        <f>IF(biodata!B50&lt;&gt;"",biodata!B50,"")</f>
        <v/>
      </c>
      <c r="N46" s="14" t="str">
        <f>IF(biodata!D50&lt;&gt;"",biodata!D50,"")</f>
        <v/>
      </c>
      <c r="O46" s="50" t="str">
        <f t="shared" si="10"/>
        <v/>
      </c>
      <c r="P46" s="50" t="str">
        <f t="shared" si="10"/>
        <v/>
      </c>
      <c r="Q46" s="50" t="str">
        <f t="shared" si="10"/>
        <v/>
      </c>
      <c r="R46" s="50" t="str">
        <f t="shared" si="10"/>
        <v/>
      </c>
      <c r="S46" s="50" t="str">
        <f t="shared" si="10"/>
        <v/>
      </c>
      <c r="T46" s="50" t="str">
        <f t="shared" si="10"/>
        <v/>
      </c>
      <c r="U46" s="50" t="str">
        <f t="shared" si="5"/>
        <v/>
      </c>
      <c r="V46" s="28" t="str">
        <f t="shared" si="6"/>
        <v/>
      </c>
      <c r="W46" s="22" t="str">
        <f t="shared" si="7"/>
        <v/>
      </c>
      <c r="X46" s="19" t="str">
        <f t="shared" si="8"/>
        <v/>
      </c>
    </row>
    <row r="47" spans="1:24">
      <c r="A47" s="18" t="str">
        <f>IF(biodata!B51&lt;&gt;"",biodata!B51,"")</f>
        <v/>
      </c>
      <c r="B47" s="19" t="str">
        <f>IF(biodata!D51&lt;&gt;"",biodata!D51,"")</f>
        <v/>
      </c>
      <c r="C47" s="77"/>
      <c r="D47" s="26"/>
      <c r="E47" s="26"/>
      <c r="F47" s="27"/>
      <c r="G47" s="26"/>
      <c r="H47" s="25"/>
      <c r="I47" s="20">
        <f t="shared" si="3"/>
        <v>0</v>
      </c>
      <c r="J47" s="21">
        <f t="shared" si="4"/>
        <v>0</v>
      </c>
      <c r="K47" s="22" t="s">
        <v>15</v>
      </c>
      <c r="L47" s="19">
        <f t="shared" si="1"/>
        <v>3</v>
      </c>
      <c r="M47" s="14" t="str">
        <f>IF(biodata!B51&lt;&gt;"",biodata!B51,"")</f>
        <v/>
      </c>
      <c r="N47" s="14" t="str">
        <f>IF(biodata!D51&lt;&gt;"",biodata!D51,"")</f>
        <v/>
      </c>
      <c r="O47" s="50" t="str">
        <f t="shared" si="10"/>
        <v/>
      </c>
      <c r="P47" s="50" t="str">
        <f t="shared" si="10"/>
        <v/>
      </c>
      <c r="Q47" s="50" t="str">
        <f t="shared" si="10"/>
        <v/>
      </c>
      <c r="R47" s="50" t="str">
        <f t="shared" si="10"/>
        <v/>
      </c>
      <c r="S47" s="50" t="str">
        <f t="shared" si="10"/>
        <v/>
      </c>
      <c r="T47" s="50" t="str">
        <f t="shared" si="10"/>
        <v/>
      </c>
      <c r="U47" s="50" t="str">
        <f t="shared" si="5"/>
        <v/>
      </c>
      <c r="V47" s="28" t="str">
        <f t="shared" si="6"/>
        <v/>
      </c>
      <c r="W47" s="22" t="str">
        <f t="shared" si="7"/>
        <v/>
      </c>
      <c r="X47" s="19" t="str">
        <f t="shared" si="8"/>
        <v/>
      </c>
    </row>
    <row r="48" spans="1:24">
      <c r="A48" s="18" t="str">
        <f>IF(biodata!B52&lt;&gt;"",biodata!B52,"")</f>
        <v/>
      </c>
      <c r="B48" s="19" t="str">
        <f>IF(biodata!D52&lt;&gt;"",biodata!D52,"")</f>
        <v/>
      </c>
      <c r="C48" s="77"/>
      <c r="D48" s="26"/>
      <c r="E48" s="26"/>
      <c r="F48" s="27"/>
      <c r="G48" s="26"/>
      <c r="H48" s="52"/>
      <c r="I48" s="20">
        <f t="shared" ref="I48:I49" si="11">ROUND((SUM(C48:H48)),0)</f>
        <v>0</v>
      </c>
      <c r="J48" s="21">
        <f t="shared" ref="J48:J49" si="12">I48/200*100</f>
        <v>0</v>
      </c>
      <c r="K48" s="22" t="s">
        <v>65</v>
      </c>
      <c r="L48" s="19">
        <f t="shared" ref="L48:L49" si="13">RANK(J48,$J$5:$J$49,0)</f>
        <v>3</v>
      </c>
      <c r="M48" s="14" t="str">
        <f>IF(biodata!B52&lt;&gt;"",biodata!B52,"")</f>
        <v/>
      </c>
      <c r="N48" s="14" t="str">
        <f>IF(biodata!D52&lt;&gt;"",biodata!D52,"")</f>
        <v/>
      </c>
      <c r="O48" s="50" t="str">
        <f t="shared" si="10"/>
        <v/>
      </c>
      <c r="P48" s="50" t="str">
        <f t="shared" si="10"/>
        <v/>
      </c>
      <c r="Q48" s="50" t="str">
        <f t="shared" si="10"/>
        <v/>
      </c>
      <c r="R48" s="50" t="str">
        <f t="shared" si="10"/>
        <v/>
      </c>
      <c r="S48" s="50" t="str">
        <f t="shared" si="10"/>
        <v/>
      </c>
      <c r="T48" s="50" t="str">
        <f t="shared" si="10"/>
        <v/>
      </c>
      <c r="U48" s="50" t="str">
        <f t="shared" si="5"/>
        <v/>
      </c>
      <c r="V48" s="28" t="str">
        <f t="shared" si="6"/>
        <v/>
      </c>
      <c r="W48" s="22" t="str">
        <f t="shared" si="7"/>
        <v/>
      </c>
      <c r="X48" s="19" t="str">
        <f t="shared" si="8"/>
        <v/>
      </c>
    </row>
    <row r="49" spans="1:24">
      <c r="A49" s="18" t="str">
        <f>IF(biodata!B53&lt;&gt;"",biodata!B53,"")</f>
        <v/>
      </c>
      <c r="B49" s="19" t="str">
        <f>IF(biodata!D53&lt;&gt;"",biodata!D53,"")</f>
        <v/>
      </c>
      <c r="C49" s="77"/>
      <c r="D49" s="26"/>
      <c r="E49" s="26"/>
      <c r="F49" s="27"/>
      <c r="G49" s="26"/>
      <c r="H49" s="52"/>
      <c r="I49" s="20">
        <f t="shared" si="11"/>
        <v>0</v>
      </c>
      <c r="J49" s="21">
        <f t="shared" si="12"/>
        <v>0</v>
      </c>
      <c r="K49" s="22" t="s">
        <v>80</v>
      </c>
      <c r="L49" s="19">
        <f t="shared" si="13"/>
        <v>3</v>
      </c>
      <c r="M49" s="14" t="str">
        <f>IF(biodata!B53&lt;&gt;"",biodata!B53,"")</f>
        <v/>
      </c>
      <c r="N49" s="14" t="str">
        <f>IF(biodata!D53&lt;&gt;"",biodata!D53,"")</f>
        <v/>
      </c>
      <c r="O49" s="50" t="str">
        <f t="shared" si="10"/>
        <v/>
      </c>
      <c r="P49" s="50" t="str">
        <f t="shared" si="10"/>
        <v/>
      </c>
      <c r="Q49" s="50" t="str">
        <f t="shared" si="10"/>
        <v/>
      </c>
      <c r="R49" s="50" t="str">
        <f t="shared" si="10"/>
        <v/>
      </c>
      <c r="S49" s="50" t="str">
        <f t="shared" si="10"/>
        <v/>
      </c>
      <c r="T49" s="50" t="str">
        <f t="shared" si="10"/>
        <v/>
      </c>
      <c r="U49" s="50" t="str">
        <f t="shared" si="5"/>
        <v/>
      </c>
      <c r="V49" s="28" t="str">
        <f t="shared" si="6"/>
        <v/>
      </c>
      <c r="W49" s="22" t="str">
        <f t="shared" si="7"/>
        <v/>
      </c>
      <c r="X49" s="19" t="str">
        <f t="shared" si="8"/>
        <v/>
      </c>
    </row>
    <row r="50" spans="1:24">
      <c r="I50" s="7"/>
      <c r="J50" s="7"/>
      <c r="K50" s="7"/>
      <c r="O50" s="70" t="s">
        <v>12</v>
      </c>
      <c r="P50" s="71" t="s">
        <v>103</v>
      </c>
      <c r="Q50" s="71" t="s">
        <v>104</v>
      </c>
      <c r="R50" s="71" t="s">
        <v>9</v>
      </c>
      <c r="S50" s="71" t="s">
        <v>10</v>
      </c>
      <c r="T50" s="71" t="s">
        <v>105</v>
      </c>
      <c r="V50" s="71" t="s">
        <v>155</v>
      </c>
    </row>
    <row r="51" spans="1:24">
      <c r="B51" s="23"/>
      <c r="C51" s="7"/>
      <c r="D51" s="7"/>
      <c r="E51" s="7"/>
      <c r="F51" s="7"/>
      <c r="G51" s="7"/>
      <c r="H51" s="7"/>
      <c r="I51" s="7"/>
      <c r="J51" s="7"/>
      <c r="K51" s="7"/>
      <c r="N51" s="8" t="s">
        <v>16</v>
      </c>
      <c r="O51" s="9">
        <f t="shared" ref="O51:T51" si="14">COUNT(O5:O49)</f>
        <v>2</v>
      </c>
      <c r="P51" s="9">
        <f t="shared" si="14"/>
        <v>2</v>
      </c>
      <c r="Q51" s="9">
        <f t="shared" si="14"/>
        <v>2</v>
      </c>
      <c r="R51" s="9">
        <f t="shared" si="14"/>
        <v>2</v>
      </c>
      <c r="S51" s="9">
        <f t="shared" si="14"/>
        <v>2</v>
      </c>
      <c r="T51" s="9">
        <f t="shared" si="14"/>
        <v>0</v>
      </c>
      <c r="U51" s="7"/>
      <c r="V51" s="9">
        <f t="shared" ref="V51" si="15">COUNT(V5:V49)</f>
        <v>2</v>
      </c>
      <c r="W51" s="7"/>
    </row>
    <row r="52" spans="1:24">
      <c r="B52" s="23"/>
      <c r="C52" s="7"/>
      <c r="D52" s="7"/>
      <c r="E52" s="7"/>
      <c r="F52" s="7"/>
      <c r="G52" s="7"/>
      <c r="H52" s="7"/>
      <c r="I52" s="7"/>
      <c r="J52" s="7"/>
      <c r="K52" s="7"/>
      <c r="N52" s="8" t="s">
        <v>17</v>
      </c>
      <c r="O52" s="9">
        <f t="shared" ref="O52:T52" si="16">COUNTIF(O5:O49,"&lt;33")</f>
        <v>0</v>
      </c>
      <c r="P52" s="9">
        <f t="shared" si="16"/>
        <v>0</v>
      </c>
      <c r="Q52" s="9">
        <f t="shared" si="16"/>
        <v>0</v>
      </c>
      <c r="R52" s="9">
        <f t="shared" si="16"/>
        <v>0</v>
      </c>
      <c r="S52" s="9">
        <f t="shared" si="16"/>
        <v>0</v>
      </c>
      <c r="T52" s="9">
        <f t="shared" si="16"/>
        <v>0</v>
      </c>
      <c r="U52" s="7"/>
      <c r="V52" s="9">
        <f t="shared" ref="V52" si="17">COUNTIF(V5:V49,"&lt;33")</f>
        <v>0</v>
      </c>
      <c r="W52" s="7"/>
    </row>
    <row r="53" spans="1:24">
      <c r="B53" s="23"/>
      <c r="C53" s="7"/>
      <c r="D53" s="7"/>
      <c r="E53" s="7"/>
      <c r="F53" s="7"/>
      <c r="G53" s="7"/>
      <c r="H53" s="7"/>
      <c r="I53" s="7"/>
      <c r="J53" s="7"/>
      <c r="K53" s="10"/>
      <c r="N53" s="8" t="s">
        <v>18</v>
      </c>
      <c r="O53" s="9">
        <f t="shared" ref="O53:T53" si="18">COUNTIF(O5:O49,"&gt;=33")-O56-O55-O54</f>
        <v>0</v>
      </c>
      <c r="P53" s="9">
        <f t="shared" si="18"/>
        <v>0</v>
      </c>
      <c r="Q53" s="9">
        <f t="shared" si="18"/>
        <v>0</v>
      </c>
      <c r="R53" s="9">
        <f t="shared" si="18"/>
        <v>0</v>
      </c>
      <c r="S53" s="9">
        <f t="shared" si="18"/>
        <v>0</v>
      </c>
      <c r="T53" s="9">
        <f t="shared" si="18"/>
        <v>0</v>
      </c>
      <c r="U53" s="7"/>
      <c r="V53" s="9">
        <f t="shared" ref="V53" si="19">COUNTIF(V5:V49,"&gt;=33")-V56-V55-V54</f>
        <v>0</v>
      </c>
      <c r="W53" s="10"/>
    </row>
    <row r="54" spans="1:24">
      <c r="B54" s="23"/>
      <c r="C54" s="7"/>
      <c r="D54" s="7"/>
      <c r="E54" s="7"/>
      <c r="F54" s="7"/>
      <c r="G54" s="7"/>
      <c r="H54" s="7"/>
      <c r="I54" s="7"/>
      <c r="J54" s="7"/>
      <c r="K54" s="11"/>
      <c r="N54" s="8" t="s">
        <v>19</v>
      </c>
      <c r="O54" s="9">
        <f t="shared" ref="O54:T54" si="20">COUNTIF(O5:O49,"&gt;=60")-O56-O55</f>
        <v>0</v>
      </c>
      <c r="P54" s="9">
        <f t="shared" si="20"/>
        <v>0</v>
      </c>
      <c r="Q54" s="9">
        <f t="shared" si="20"/>
        <v>0</v>
      </c>
      <c r="R54" s="9">
        <f t="shared" si="20"/>
        <v>0</v>
      </c>
      <c r="S54" s="9">
        <f t="shared" si="20"/>
        <v>0</v>
      </c>
      <c r="T54" s="9">
        <f t="shared" si="20"/>
        <v>0</v>
      </c>
      <c r="U54" s="7"/>
      <c r="V54" s="9">
        <f t="shared" ref="V54" si="21">COUNTIF(V5:V49,"&gt;=60")-V56-V55</f>
        <v>0</v>
      </c>
      <c r="W54" s="11"/>
    </row>
    <row r="55" spans="1:24">
      <c r="B55" s="23"/>
      <c r="C55" s="7"/>
      <c r="D55" s="7"/>
      <c r="E55" s="7"/>
      <c r="F55" s="7"/>
      <c r="G55" s="7"/>
      <c r="H55" s="7"/>
      <c r="I55" s="7"/>
      <c r="J55" s="7"/>
      <c r="N55" s="8" t="s">
        <v>20</v>
      </c>
      <c r="O55" s="9">
        <f t="shared" ref="O55:T55" si="22">COUNTIF(O5:O49,"&gt;=75")-O56</f>
        <v>0</v>
      </c>
      <c r="P55" s="9">
        <f t="shared" si="22"/>
        <v>0</v>
      </c>
      <c r="Q55" s="9">
        <f t="shared" si="22"/>
        <v>0</v>
      </c>
      <c r="R55" s="9">
        <f t="shared" si="22"/>
        <v>0</v>
      </c>
      <c r="S55" s="9">
        <f t="shared" si="22"/>
        <v>0</v>
      </c>
      <c r="T55" s="9">
        <f t="shared" si="22"/>
        <v>0</v>
      </c>
      <c r="U55" s="7"/>
      <c r="V55" s="9">
        <f t="shared" ref="V55" si="23">COUNTIF(V5:V49,"&gt;=75")-V56</f>
        <v>0</v>
      </c>
    </row>
    <row r="56" spans="1:24">
      <c r="B56" s="23"/>
      <c r="C56" s="7"/>
      <c r="D56" s="7"/>
      <c r="E56" s="7"/>
      <c r="F56" s="7"/>
      <c r="G56" s="7"/>
      <c r="H56" s="7"/>
      <c r="I56" s="7"/>
      <c r="J56" s="7"/>
      <c r="N56" s="8" t="s">
        <v>21</v>
      </c>
      <c r="O56" s="9">
        <f t="shared" ref="O56:T56" si="24">COUNTIF(O5:O49,"&gt;=90")</f>
        <v>2</v>
      </c>
      <c r="P56" s="9">
        <f t="shared" si="24"/>
        <v>2</v>
      </c>
      <c r="Q56" s="9">
        <f t="shared" si="24"/>
        <v>2</v>
      </c>
      <c r="R56" s="9">
        <f t="shared" si="24"/>
        <v>2</v>
      </c>
      <c r="S56" s="9">
        <f t="shared" si="24"/>
        <v>2</v>
      </c>
      <c r="T56" s="9">
        <f t="shared" si="24"/>
        <v>0</v>
      </c>
      <c r="U56" s="7"/>
      <c r="V56" s="9">
        <f t="shared" ref="V56" si="25">COUNTIF(V5:V49,"&gt;=90")</f>
        <v>2</v>
      </c>
    </row>
    <row r="57" spans="1:24">
      <c r="B57" s="23"/>
      <c r="C57" s="7"/>
      <c r="D57" s="7"/>
      <c r="E57" s="7"/>
      <c r="F57" s="7"/>
      <c r="G57" s="7"/>
      <c r="H57" s="7"/>
      <c r="I57" s="7"/>
      <c r="J57" s="7"/>
      <c r="N57" s="8" t="s">
        <v>37</v>
      </c>
      <c r="O57" s="9">
        <f t="shared" ref="O57:T57" si="26">SUM(O4:O49)</f>
        <v>200</v>
      </c>
      <c r="P57" s="9">
        <f t="shared" si="26"/>
        <v>200</v>
      </c>
      <c r="Q57" s="9">
        <f t="shared" si="26"/>
        <v>200</v>
      </c>
      <c r="R57" s="9">
        <f t="shared" si="26"/>
        <v>200</v>
      </c>
      <c r="S57" s="9">
        <f t="shared" si="26"/>
        <v>200</v>
      </c>
      <c r="T57" s="9">
        <f t="shared" si="26"/>
        <v>0</v>
      </c>
      <c r="U57" s="7"/>
      <c r="V57" s="9">
        <f t="shared" ref="V57" si="27">SUM(V4:V49)</f>
        <v>200</v>
      </c>
    </row>
    <row r="58" spans="1:24" ht="17.25" customHeight="1">
      <c r="B58" s="24"/>
      <c r="C58" s="11"/>
      <c r="D58" s="11"/>
      <c r="E58" s="11"/>
      <c r="F58" s="11"/>
      <c r="G58" s="11"/>
      <c r="H58" s="11"/>
      <c r="I58" s="11"/>
      <c r="J58" s="11"/>
      <c r="N58" s="12" t="s">
        <v>22</v>
      </c>
      <c r="O58" s="13">
        <f t="shared" ref="O58:T58" si="28">AVERAGE(O5:O49)</f>
        <v>100</v>
      </c>
      <c r="P58" s="13">
        <f t="shared" si="28"/>
        <v>100</v>
      </c>
      <c r="Q58" s="13">
        <f t="shared" si="28"/>
        <v>100</v>
      </c>
      <c r="R58" s="13">
        <f t="shared" si="28"/>
        <v>100</v>
      </c>
      <c r="S58" s="13">
        <f t="shared" si="28"/>
        <v>100</v>
      </c>
      <c r="T58" s="13" t="e">
        <f t="shared" si="28"/>
        <v>#DIV/0!</v>
      </c>
      <c r="U58" s="11"/>
      <c r="V58" s="13">
        <f>AVERAGE(V5:V49)*100/100</f>
        <v>100</v>
      </c>
    </row>
    <row r="59" spans="1:24" ht="17.25" customHeight="1">
      <c r="B59" s="24"/>
      <c r="C59" s="11"/>
      <c r="D59" s="11"/>
      <c r="E59" s="11"/>
      <c r="F59" s="11"/>
      <c r="G59" s="11"/>
      <c r="H59" s="11"/>
      <c r="I59" s="11"/>
      <c r="J59" s="11"/>
      <c r="N59" s="12" t="s">
        <v>157</v>
      </c>
      <c r="O59" s="13"/>
      <c r="P59" s="11"/>
      <c r="Q59" s="11"/>
      <c r="R59" s="11"/>
      <c r="S59" s="11"/>
      <c r="T59" s="11"/>
      <c r="U59" s="11"/>
      <c r="V59" s="11"/>
    </row>
    <row r="60" spans="1:24">
      <c r="B60" s="23"/>
      <c r="C60" s="11"/>
      <c r="N60" s="8" t="s">
        <v>23</v>
      </c>
      <c r="O60" s="13">
        <f>AVERAGE(V5:V49)</f>
        <v>100</v>
      </c>
    </row>
    <row r="61" spans="1:24">
      <c r="N61" s="86" t="s">
        <v>111</v>
      </c>
      <c r="O61" s="330" t="s">
        <v>112</v>
      </c>
      <c r="P61" s="330"/>
      <c r="Q61" s="330"/>
      <c r="R61" s="330"/>
      <c r="S61" s="330"/>
      <c r="T61" s="319" t="s">
        <v>113</v>
      </c>
      <c r="U61" s="319"/>
    </row>
    <row r="62" spans="1:24">
      <c r="A62" s="15"/>
      <c r="B62"/>
      <c r="C62" s="337"/>
      <c r="D62" s="337"/>
      <c r="E62" s="337"/>
      <c r="F62" s="338"/>
      <c r="G62" s="338"/>
      <c r="H62" s="15"/>
      <c r="I62" s="15"/>
      <c r="J62" s="15"/>
      <c r="K62" s="15"/>
      <c r="L62" s="15"/>
      <c r="M62" s="15"/>
      <c r="N62" s="1" t="s">
        <v>49</v>
      </c>
      <c r="O62" s="339">
        <f>title!B20</f>
        <v>0</v>
      </c>
      <c r="P62" s="339"/>
      <c r="Q62" s="339"/>
      <c r="R62" s="339"/>
      <c r="S62" s="339"/>
      <c r="T62" s="339"/>
      <c r="U62" s="339"/>
      <c r="V62" s="15"/>
      <c r="W62" s="31"/>
      <c r="X62" s="15"/>
    </row>
    <row r="63" spans="1:24">
      <c r="A63" s="15"/>
      <c r="B63"/>
      <c r="C63" s="337"/>
      <c r="D63" s="337"/>
      <c r="E63" s="337"/>
      <c r="F63" s="338"/>
      <c r="G63" s="338"/>
      <c r="H63" s="15"/>
      <c r="I63" s="15"/>
      <c r="J63" s="15"/>
      <c r="K63" s="15"/>
      <c r="L63" s="15"/>
      <c r="M63" s="15"/>
      <c r="N63" s="1" t="s">
        <v>11</v>
      </c>
      <c r="O63" s="339">
        <f>title!B21</f>
        <v>0</v>
      </c>
      <c r="P63" s="339"/>
      <c r="Q63" s="339"/>
      <c r="R63" s="339"/>
      <c r="S63" s="339"/>
      <c r="T63" s="339"/>
      <c r="U63" s="339"/>
      <c r="V63" s="15"/>
      <c r="W63" s="31"/>
      <c r="X63" s="15"/>
    </row>
    <row r="64" spans="1:24">
      <c r="A64" s="15"/>
      <c r="B64"/>
      <c r="C64" s="337"/>
      <c r="D64" s="337"/>
      <c r="E64" s="337"/>
      <c r="F64" s="338"/>
      <c r="G64" s="338"/>
      <c r="H64" s="15"/>
      <c r="I64" s="15"/>
      <c r="J64" s="15"/>
      <c r="K64" s="15"/>
      <c r="L64" s="15"/>
      <c r="M64" s="15"/>
      <c r="N64" s="1" t="s">
        <v>71</v>
      </c>
      <c r="O64" s="339">
        <f>title!B22</f>
        <v>0</v>
      </c>
      <c r="P64" s="339"/>
      <c r="Q64" s="339"/>
      <c r="R64" s="339"/>
      <c r="S64" s="339"/>
      <c r="T64" s="339"/>
      <c r="U64" s="339"/>
      <c r="V64" s="15"/>
      <c r="W64" s="31"/>
      <c r="X64" s="15"/>
    </row>
    <row r="65" spans="1:24">
      <c r="A65" s="15"/>
      <c r="B65"/>
      <c r="C65" s="337"/>
      <c r="D65" s="337"/>
      <c r="E65" s="337"/>
      <c r="F65" s="338"/>
      <c r="G65" s="338"/>
      <c r="H65" s="15"/>
      <c r="I65" s="15"/>
      <c r="J65" s="15"/>
      <c r="K65" s="15"/>
      <c r="L65" s="15"/>
      <c r="M65" s="15"/>
      <c r="N65" s="1" t="s">
        <v>69</v>
      </c>
      <c r="O65" s="339">
        <f>title!B23</f>
        <v>0</v>
      </c>
      <c r="P65" s="339"/>
      <c r="Q65" s="339"/>
      <c r="R65" s="339"/>
      <c r="S65" s="339"/>
      <c r="T65" s="339"/>
      <c r="U65" s="339"/>
      <c r="V65" s="15"/>
      <c r="W65" s="31"/>
      <c r="X65" s="15"/>
    </row>
    <row r="66" spans="1:24">
      <c r="A66" s="15"/>
      <c r="B66"/>
      <c r="C66" s="337"/>
      <c r="D66" s="337"/>
      <c r="E66" s="337"/>
      <c r="F66" s="338"/>
      <c r="G66" s="338"/>
      <c r="H66" s="15"/>
      <c r="I66" s="15"/>
      <c r="J66" s="15"/>
      <c r="K66" s="15"/>
      <c r="L66" s="15"/>
      <c r="M66" s="15"/>
      <c r="N66" s="1" t="s">
        <v>70</v>
      </c>
      <c r="O66" s="339">
        <f>title!B24</f>
        <v>0</v>
      </c>
      <c r="P66" s="339"/>
      <c r="Q66" s="339"/>
      <c r="R66" s="339"/>
      <c r="S66" s="339"/>
      <c r="T66" s="339"/>
      <c r="U66" s="339"/>
      <c r="V66" s="15"/>
      <c r="W66" s="31"/>
      <c r="X66" s="15"/>
    </row>
    <row r="67" spans="1:24">
      <c r="A67" s="15"/>
      <c r="B67"/>
      <c r="C67" s="337"/>
      <c r="D67" s="337"/>
      <c r="E67" s="337"/>
      <c r="F67" s="338"/>
      <c r="G67" s="338"/>
      <c r="H67" s="15"/>
      <c r="I67" s="15"/>
      <c r="J67" s="15"/>
      <c r="K67" s="15"/>
      <c r="L67" s="15"/>
      <c r="M67" s="15"/>
      <c r="N67" s="1" t="s">
        <v>8</v>
      </c>
      <c r="O67" s="339">
        <f>title!B25</f>
        <v>0</v>
      </c>
      <c r="P67" s="339"/>
      <c r="Q67" s="339"/>
      <c r="R67" s="339"/>
      <c r="S67" s="339"/>
      <c r="T67" s="339"/>
      <c r="U67" s="339"/>
      <c r="V67" s="15"/>
      <c r="W67" s="31"/>
      <c r="X67" s="15"/>
    </row>
    <row r="68" spans="1:24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31"/>
      <c r="X68" s="15"/>
    </row>
    <row r="69" spans="1:24">
      <c r="A69" s="355" t="s">
        <v>29</v>
      </c>
      <c r="B69" s="355"/>
      <c r="C69" s="16"/>
      <c r="D69" s="355" t="s">
        <v>30</v>
      </c>
      <c r="E69" s="355"/>
      <c r="F69" s="15"/>
      <c r="G69" s="15"/>
      <c r="H69" s="15"/>
      <c r="I69" s="15"/>
      <c r="J69" s="16" t="s">
        <v>31</v>
      </c>
      <c r="K69" s="15"/>
      <c r="L69" s="15"/>
      <c r="M69" s="355" t="s">
        <v>29</v>
      </c>
      <c r="N69" s="355"/>
      <c r="O69" s="16"/>
      <c r="P69" s="355" t="s">
        <v>30</v>
      </c>
      <c r="Q69" s="355"/>
      <c r="R69" s="15"/>
      <c r="S69" s="15"/>
      <c r="T69" s="15"/>
      <c r="U69" s="15"/>
      <c r="V69" s="16" t="s">
        <v>31</v>
      </c>
      <c r="W69" s="31"/>
      <c r="X69" s="15"/>
    </row>
  </sheetData>
  <mergeCells count="41">
    <mergeCell ref="T67:U67"/>
    <mergeCell ref="T64:U64"/>
    <mergeCell ref="O65:S65"/>
    <mergeCell ref="T65:U65"/>
    <mergeCell ref="O66:S66"/>
    <mergeCell ref="T66:U66"/>
    <mergeCell ref="P69:Q69"/>
    <mergeCell ref="M69:N69"/>
    <mergeCell ref="D69:E69"/>
    <mergeCell ref="A69:B69"/>
    <mergeCell ref="C63:E63"/>
    <mergeCell ref="F63:G63"/>
    <mergeCell ref="C64:E64"/>
    <mergeCell ref="F64:G64"/>
    <mergeCell ref="C66:E66"/>
    <mergeCell ref="F66:G66"/>
    <mergeCell ref="O63:S63"/>
    <mergeCell ref="O64:S64"/>
    <mergeCell ref="O67:S67"/>
    <mergeCell ref="C67:E67"/>
    <mergeCell ref="F67:G67"/>
    <mergeCell ref="A1:L1"/>
    <mergeCell ref="M1:X1"/>
    <mergeCell ref="A3:A4"/>
    <mergeCell ref="B3:B4"/>
    <mergeCell ref="K3:K4"/>
    <mergeCell ref="L3:L4"/>
    <mergeCell ref="M3:M4"/>
    <mergeCell ref="N3:N4"/>
    <mergeCell ref="W3:W4"/>
    <mergeCell ref="X3:X4"/>
    <mergeCell ref="Z6:AE26"/>
    <mergeCell ref="C62:E62"/>
    <mergeCell ref="F62:G62"/>
    <mergeCell ref="C65:E65"/>
    <mergeCell ref="F65:G65"/>
    <mergeCell ref="O61:S61"/>
    <mergeCell ref="T61:U61"/>
    <mergeCell ref="O62:S62"/>
    <mergeCell ref="T62:U62"/>
    <mergeCell ref="T63:U63"/>
  </mergeCells>
  <conditionalFormatting sqref="D7:E42 E48:F49">
    <cfRule type="cellIs" dxfId="26" priority="25" stopIfTrue="1" operator="equal">
      <formula>#REF!</formula>
    </cfRule>
    <cfRule type="cellIs" dxfId="25" priority="26" stopIfTrue="1" operator="equal">
      <formula>#REF!</formula>
    </cfRule>
    <cfRule type="cellIs" dxfId="24" priority="27" stopIfTrue="1" operator="equal">
      <formula>#REF!</formula>
    </cfRule>
  </conditionalFormatting>
  <conditionalFormatting sqref="E7:E42 F48:F49">
    <cfRule type="cellIs" dxfId="23" priority="28" stopIfTrue="1" operator="equal">
      <formula>#REF!</formula>
    </cfRule>
    <cfRule type="cellIs" dxfId="22" priority="29" stopIfTrue="1" operator="equal">
      <formula>#REF!</formula>
    </cfRule>
    <cfRule type="cellIs" dxfId="21" priority="30" stopIfTrue="1" operator="equal">
      <formula>#REF!</formula>
    </cfRule>
  </conditionalFormatting>
  <conditionalFormatting sqref="E7:E48 F48:F49">
    <cfRule type="cellIs" dxfId="20" priority="16" stopIfTrue="1" operator="equal">
      <formula>#REF!</formula>
    </cfRule>
    <cfRule type="cellIs" dxfId="19" priority="17" stopIfTrue="1" operator="equal">
      <formula>#REF!</formula>
    </cfRule>
    <cfRule type="cellIs" dxfId="18" priority="18" stopIfTrue="1" operator="equal">
      <formula>#REF!</formula>
    </cfRule>
  </conditionalFormatting>
  <conditionalFormatting sqref="E38:E39">
    <cfRule type="cellIs" dxfId="17" priority="10" stopIfTrue="1" operator="equal">
      <formula>#REF!</formula>
    </cfRule>
    <cfRule type="cellIs" dxfId="16" priority="11" stopIfTrue="1" operator="equal">
      <formula>#REF!</formula>
    </cfRule>
    <cfRule type="cellIs" dxfId="15" priority="12" stopIfTrue="1" operator="equal">
      <formula>#REF!</formula>
    </cfRule>
    <cfRule type="cellIs" dxfId="14" priority="13" stopIfTrue="1" operator="equal">
      <formula>#REF!</formula>
    </cfRule>
    <cfRule type="cellIs" dxfId="13" priority="14" stopIfTrue="1" operator="equal">
      <formula>#REF!</formula>
    </cfRule>
    <cfRule type="cellIs" dxfId="12" priority="15" stopIfTrue="1" operator="equal">
      <formula>#REF!</formula>
    </cfRule>
  </conditionalFormatting>
  <conditionalFormatting sqref="E40:E49">
    <cfRule type="cellIs" dxfId="11" priority="19" stopIfTrue="1" operator="equal">
      <formula>#REF!</formula>
    </cfRule>
    <cfRule type="cellIs" dxfId="10" priority="20" stopIfTrue="1" operator="equal">
      <formula>#REF!</formula>
    </cfRule>
    <cfRule type="cellIs" dxfId="9" priority="21" stopIfTrue="1" operator="equal">
      <formula>#REF!</formula>
    </cfRule>
    <cfRule type="cellIs" dxfId="8" priority="22" stopIfTrue="1" operator="equal">
      <formula>#REF!</formula>
    </cfRule>
    <cfRule type="cellIs" dxfId="7" priority="23" stopIfTrue="1" operator="equal">
      <formula>#REF!</formula>
    </cfRule>
    <cfRule type="cellIs" dxfId="6" priority="24" stopIfTrue="1" operator="equal">
      <formula>#REF!</formula>
    </cfRule>
  </conditionalFormatting>
  <conditionalFormatting sqref="E47:E48">
    <cfRule type="cellIs" dxfId="5" priority="7" stopIfTrue="1" operator="equal">
      <formula>#REF!</formula>
    </cfRule>
    <cfRule type="cellIs" dxfId="4" priority="8" stopIfTrue="1" operator="equal">
      <formula>#REF!</formula>
    </cfRule>
    <cfRule type="cellIs" dxfId="3" priority="9" stopIfTrue="1" operator="equal">
      <formula>#REF!</formula>
    </cfRule>
  </conditionalFormatting>
  <conditionalFormatting sqref="E47:E49">
    <cfRule type="cellIs" dxfId="2" priority="1" stopIfTrue="1" operator="equal">
      <formula>#REF!</formula>
    </cfRule>
    <cfRule type="cellIs" dxfId="1" priority="2" stopIfTrue="1" operator="equal">
      <formula>#REF!</formula>
    </cfRule>
    <cfRule type="cellIs" dxfId="0" priority="3" stopIfTrue="1" operator="equal">
      <formula>#REF!</formula>
    </cfRule>
  </conditionalFormatting>
  <pageMargins left="0.61" right="0.31" top="0.42" bottom="0.37" header="0.3" footer="0.3"/>
  <pageSetup paperSize="9" scale="67" orientation="portrait" r:id="rId1"/>
  <colBreaks count="1" manualBreakCount="1">
    <brk id="12" max="6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AM69"/>
  <sheetViews>
    <sheetView view="pageBreakPreview" zoomScale="70" zoomScaleSheetLayoutView="70" workbookViewId="0">
      <selection activeCell="AB4" sqref="AB4"/>
    </sheetView>
  </sheetViews>
  <sheetFormatPr defaultRowHeight="15.75"/>
  <cols>
    <col min="1" max="1" width="6.28515625" style="2" bestFit="1" customWidth="1"/>
    <col min="2" max="2" width="23.7109375" style="2" bestFit="1" customWidth="1"/>
    <col min="3" max="3" width="7.42578125" style="2" customWidth="1"/>
    <col min="4" max="4" width="6.42578125" style="2" customWidth="1"/>
    <col min="5" max="5" width="7.28515625" style="2" bestFit="1" customWidth="1"/>
    <col min="6" max="6" width="7.42578125" style="2" customWidth="1"/>
    <col min="7" max="7" width="6.42578125" style="2" customWidth="1"/>
    <col min="8" max="8" width="6.7109375" style="2" customWidth="1"/>
    <col min="9" max="9" width="7.42578125" style="2" customWidth="1"/>
    <col min="10" max="10" width="6.42578125" style="2" customWidth="1"/>
    <col min="11" max="11" width="6.7109375" style="2" customWidth="1"/>
    <col min="12" max="12" width="7.42578125" style="2" customWidth="1"/>
    <col min="13" max="13" width="6.42578125" style="2" customWidth="1"/>
    <col min="14" max="14" width="6.7109375" style="2" customWidth="1"/>
    <col min="15" max="15" width="7.42578125" style="2" customWidth="1"/>
    <col min="16" max="16" width="6.42578125" style="2" customWidth="1"/>
    <col min="17" max="17" width="6.7109375" style="2" customWidth="1"/>
    <col min="18" max="18" width="7.42578125" style="2" customWidth="1"/>
    <col min="19" max="19" width="6.42578125" style="2" customWidth="1"/>
    <col min="20" max="20" width="4.85546875" style="2" bestFit="1" customWidth="1"/>
    <col min="21" max="21" width="6.28515625" style="2" bestFit="1" customWidth="1"/>
    <col min="22" max="22" width="23.7109375" style="2" bestFit="1" customWidth="1"/>
    <col min="23" max="30" width="9.7109375" style="2" customWidth="1"/>
    <col min="31" max="31" width="3.85546875" style="30" bestFit="1" customWidth="1"/>
    <col min="32" max="32" width="3.85546875" style="2" bestFit="1" customWidth="1"/>
    <col min="33" max="16384" width="9.140625" style="2"/>
  </cols>
  <sheetData>
    <row r="1" spans="1:39">
      <c r="A1" s="315" t="str">
        <f>title!B2</f>
        <v>PM SHRI SCHOOL JAWAHAR NAVODAYA VIDYALAYA, RAJKOT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29"/>
      <c r="T1" s="29"/>
      <c r="U1" s="315" t="str">
        <f>title!B2</f>
        <v>PM SHRI SCHOOL JAWAHAR NAVODAYA VIDYALAYA, RAJKOT</v>
      </c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</row>
    <row r="2" spans="1:39">
      <c r="A2" s="3"/>
      <c r="B2" s="3"/>
      <c r="C2" s="3"/>
      <c r="D2" s="3"/>
      <c r="E2" s="3"/>
      <c r="F2" s="3"/>
      <c r="J2" s="4" t="s">
        <v>26</v>
      </c>
      <c r="K2" s="34" t="s">
        <v>41</v>
      </c>
      <c r="L2" s="3"/>
      <c r="M2" s="3"/>
      <c r="N2" s="3"/>
      <c r="O2" s="178" t="s">
        <v>237</v>
      </c>
      <c r="P2" s="3" t="str">
        <f>title!B12</f>
        <v>2024-25</v>
      </c>
      <c r="Q2" s="3"/>
      <c r="R2" s="3"/>
      <c r="S2" s="3"/>
      <c r="T2" s="3"/>
      <c r="U2" s="3"/>
      <c r="V2" s="3"/>
      <c r="W2" s="3"/>
      <c r="Z2" s="4" t="s">
        <v>26</v>
      </c>
      <c r="AA2" s="3" t="s">
        <v>41</v>
      </c>
      <c r="AB2" s="3"/>
      <c r="AC2" s="3"/>
      <c r="AD2" s="3"/>
      <c r="AE2" s="29"/>
      <c r="AF2" s="3"/>
    </row>
    <row r="3" spans="1:39" ht="38.25">
      <c r="A3" s="335" t="s">
        <v>24</v>
      </c>
      <c r="B3" s="333" t="s">
        <v>7</v>
      </c>
      <c r="C3" s="352" t="str">
        <f>title!A20</f>
        <v>ENGLISH</v>
      </c>
      <c r="D3" s="353"/>
      <c r="E3" s="354"/>
      <c r="F3" s="349" t="str">
        <f>title!A21</f>
        <v>HINDI</v>
      </c>
      <c r="G3" s="350"/>
      <c r="H3" s="351"/>
      <c r="I3" s="349" t="str">
        <f>title!A22</f>
        <v>GEOGRAPHY</v>
      </c>
      <c r="J3" s="350"/>
      <c r="K3" s="351"/>
      <c r="L3" s="349" t="str">
        <f>title!A23</f>
        <v>ECONOMICS</v>
      </c>
      <c r="M3" s="350"/>
      <c r="N3" s="351"/>
      <c r="O3" s="349" t="str">
        <f>title!A24</f>
        <v>HISTORY</v>
      </c>
      <c r="P3" s="350"/>
      <c r="Q3" s="351"/>
      <c r="R3" s="349">
        <f>title!A25</f>
        <v>0</v>
      </c>
      <c r="S3" s="350"/>
      <c r="T3" s="351"/>
      <c r="U3" s="316" t="s">
        <v>24</v>
      </c>
      <c r="V3" s="317" t="s">
        <v>7</v>
      </c>
      <c r="W3" s="70" t="str">
        <f>C3</f>
        <v>ENGLISH</v>
      </c>
      <c r="X3" s="71" t="str">
        <f>F3</f>
        <v>HINDI</v>
      </c>
      <c r="Y3" s="71" t="str">
        <f>I3</f>
        <v>GEOGRAPHY</v>
      </c>
      <c r="Z3" s="71" t="str">
        <f>L3</f>
        <v>ECONOMICS</v>
      </c>
      <c r="AA3" s="71" t="str">
        <f>O3</f>
        <v>HISTORY</v>
      </c>
      <c r="AB3" s="71">
        <f>R3</f>
        <v>0</v>
      </c>
      <c r="AC3" s="6" t="s">
        <v>13</v>
      </c>
      <c r="AD3" s="5" t="s">
        <v>28</v>
      </c>
      <c r="AE3" s="318" t="s">
        <v>14</v>
      </c>
      <c r="AF3" s="318" t="s">
        <v>25</v>
      </c>
    </row>
    <row r="4" spans="1:39" ht="42.75" customHeight="1">
      <c r="A4" s="336"/>
      <c r="B4" s="334"/>
      <c r="C4" s="72">
        <f>title!D20</f>
        <v>80</v>
      </c>
      <c r="D4" s="72">
        <f>title!E20</f>
        <v>20</v>
      </c>
      <c r="E4" s="72">
        <v>100</v>
      </c>
      <c r="F4" s="72">
        <f>title!D21</f>
        <v>80</v>
      </c>
      <c r="G4" s="72">
        <f>title!E21</f>
        <v>20</v>
      </c>
      <c r="H4" s="72">
        <v>100</v>
      </c>
      <c r="I4" s="72">
        <f>title!D22</f>
        <v>70</v>
      </c>
      <c r="J4" s="72">
        <f>title!E22</f>
        <v>30</v>
      </c>
      <c r="K4" s="72">
        <v>100</v>
      </c>
      <c r="L4" s="72">
        <f>title!D23</f>
        <v>80</v>
      </c>
      <c r="M4" s="72">
        <f>title!E23</f>
        <v>20</v>
      </c>
      <c r="N4" s="72">
        <v>100</v>
      </c>
      <c r="O4" s="72">
        <f>title!D24</f>
        <v>80</v>
      </c>
      <c r="P4" s="72">
        <f>title!E24</f>
        <v>20</v>
      </c>
      <c r="Q4" s="72">
        <v>100</v>
      </c>
      <c r="R4" s="72">
        <f>title!D25</f>
        <v>0</v>
      </c>
      <c r="S4" s="72">
        <f>title!E25</f>
        <v>0</v>
      </c>
      <c r="T4" s="72">
        <v>100</v>
      </c>
      <c r="U4" s="316"/>
      <c r="V4" s="317"/>
      <c r="W4" s="17" t="s">
        <v>33</v>
      </c>
      <c r="X4" s="17" t="s">
        <v>33</v>
      </c>
      <c r="Y4" s="17" t="s">
        <v>33</v>
      </c>
      <c r="Z4" s="17" t="s">
        <v>33</v>
      </c>
      <c r="AA4" s="17" t="s">
        <v>33</v>
      </c>
      <c r="AB4" s="17" t="s">
        <v>33</v>
      </c>
      <c r="AC4" s="17" t="s">
        <v>34</v>
      </c>
      <c r="AD4" s="17" t="s">
        <v>35</v>
      </c>
      <c r="AE4" s="318"/>
      <c r="AF4" s="318"/>
    </row>
    <row r="5" spans="1:39" ht="16.5" thickBot="1">
      <c r="A5" s="18">
        <f>IF(biodata!B9&lt;&gt;"",biodata!B9,"")</f>
        <v>1101</v>
      </c>
      <c r="B5" s="19" t="str">
        <f>IF(biodata!D9&lt;&gt;"",biodata!D9,"")</f>
        <v>a</v>
      </c>
      <c r="C5" s="47">
        <v>80</v>
      </c>
      <c r="D5" s="47">
        <v>20</v>
      </c>
      <c r="E5" s="46">
        <f>IF(C5&lt;&gt;"",SUM(C5:D5),"")</f>
        <v>100</v>
      </c>
      <c r="F5" s="47">
        <v>80</v>
      </c>
      <c r="G5" s="47">
        <v>20</v>
      </c>
      <c r="H5" s="46">
        <f>IF(F5&lt;&gt;"",SUM(F5:G5),"")</f>
        <v>100</v>
      </c>
      <c r="I5" s="47">
        <v>70</v>
      </c>
      <c r="J5" s="47">
        <v>30</v>
      </c>
      <c r="K5" s="46">
        <f>IF(I5&lt;&gt;"",SUM(I5:J5),"")</f>
        <v>100</v>
      </c>
      <c r="L5" s="47">
        <v>80</v>
      </c>
      <c r="M5" s="47">
        <v>20</v>
      </c>
      <c r="N5" s="46">
        <f>IF(L5&lt;&gt;"",SUM(L5:M5),"")</f>
        <v>100</v>
      </c>
      <c r="O5" s="47">
        <v>80</v>
      </c>
      <c r="P5" s="47">
        <v>20</v>
      </c>
      <c r="Q5" s="46">
        <f>IF(O5&lt;&gt;"",SUM(O5:P5),"")</f>
        <v>100</v>
      </c>
      <c r="R5" s="47"/>
      <c r="S5" s="47"/>
      <c r="T5" s="48" t="str">
        <f>IF(R5&lt;&gt;"",SUM(R5:S5),"")</f>
        <v/>
      </c>
      <c r="U5" s="14">
        <f>IF(biodata!B9&lt;&gt;"",biodata!B9,"")</f>
        <v>1101</v>
      </c>
      <c r="V5" s="14" t="str">
        <f>IF(biodata!D9&lt;&gt;"",biodata!D9,"")</f>
        <v>a</v>
      </c>
      <c r="W5" s="48">
        <f>IF(E5&lt;&gt;"",E5,"")</f>
        <v>100</v>
      </c>
      <c r="X5" s="48">
        <f>IF(H5&lt;&gt;"",H5,"")</f>
        <v>100</v>
      </c>
      <c r="Y5" s="48">
        <f>IF(K5&lt;&gt;"",K5,"")</f>
        <v>100</v>
      </c>
      <c r="Z5" s="48">
        <f>IF(N5&lt;&gt;"",N5,"")</f>
        <v>100</v>
      </c>
      <c r="AA5" s="48">
        <f>IF(Q5&lt;&gt;"",Q5,"")</f>
        <v>100</v>
      </c>
      <c r="AB5" s="48" t="str">
        <f>IF(T5&lt;&gt;"",T5,"")</f>
        <v/>
      </c>
      <c r="AC5" s="49">
        <f>IF(W5&lt;&gt;"",SUM(W5:AB5),"")</f>
        <v>500</v>
      </c>
      <c r="AD5" s="50">
        <f>IF(AC5&lt;&gt;"",AC5/5,"")</f>
        <v>100</v>
      </c>
      <c r="AE5" s="22" t="str">
        <f>IF(AD5&lt;&gt;"",IF(AC5&gt;90,"A1",IF(AC5&gt;80,"A2",IF(AC5&gt;70,"B1",IF(AC5&gt;60,"B2",IF(AC5&gt;50,"C1",IF(AC5&gt;40,"C2",IF(AC5&gt;33,"D",IF(AC5&gt;20,"E1","E2")))))))),"")</f>
        <v>A1</v>
      </c>
      <c r="AF5" s="19">
        <f>IF(AD5&lt;&gt;"",RANK(AD5,$AD$5:$AD$49,0),"")</f>
        <v>1</v>
      </c>
    </row>
    <row r="6" spans="1:39">
      <c r="A6" s="18">
        <f>IF(biodata!B10&lt;&gt;"",biodata!B10,"")</f>
        <v>1102</v>
      </c>
      <c r="B6" s="19" t="str">
        <f>IF(biodata!D10&lt;&gt;"",biodata!D10,"")</f>
        <v/>
      </c>
      <c r="C6" s="47">
        <v>80</v>
      </c>
      <c r="D6" s="47">
        <v>20</v>
      </c>
      <c r="E6" s="46">
        <f t="shared" ref="E6:E49" si="0">IF(C6&lt;&gt;"",SUM(C6:D6),"")</f>
        <v>100</v>
      </c>
      <c r="F6" s="47">
        <v>80</v>
      </c>
      <c r="G6" s="47">
        <v>20</v>
      </c>
      <c r="H6" s="46">
        <f t="shared" ref="H6:H49" si="1">IF(F6&lt;&gt;"",SUM(F6:G6),"")</f>
        <v>100</v>
      </c>
      <c r="I6" s="47">
        <v>70</v>
      </c>
      <c r="J6" s="47">
        <v>30</v>
      </c>
      <c r="K6" s="46">
        <f t="shared" ref="K6:K49" si="2">IF(I6&lt;&gt;"",SUM(I6:J6),"")</f>
        <v>100</v>
      </c>
      <c r="L6" s="47">
        <v>80</v>
      </c>
      <c r="M6" s="47">
        <v>20</v>
      </c>
      <c r="N6" s="46">
        <f t="shared" ref="N6:N49" si="3">IF(L6&lt;&gt;"",SUM(L6:M6),"")</f>
        <v>100</v>
      </c>
      <c r="O6" s="47">
        <v>80</v>
      </c>
      <c r="P6" s="47">
        <v>20</v>
      </c>
      <c r="Q6" s="46">
        <f t="shared" ref="Q6:Q49" si="4">IF(O6&lt;&gt;"",SUM(O6:P6),"")</f>
        <v>100</v>
      </c>
      <c r="R6" s="47"/>
      <c r="S6" s="47"/>
      <c r="T6" s="48" t="str">
        <f t="shared" ref="T6:T49" si="5">IF(R6&lt;&gt;"",SUM(R6:S6),"")</f>
        <v/>
      </c>
      <c r="U6" s="14">
        <f>IF(biodata!B10&lt;&gt;"",biodata!B10,"")</f>
        <v>1102</v>
      </c>
      <c r="V6" s="14" t="str">
        <f>IF(biodata!D10&lt;&gt;"",biodata!D10,"")</f>
        <v/>
      </c>
      <c r="W6" s="48">
        <f t="shared" ref="W6:W49" si="6">IF(E6&lt;&gt;"",E6,"")</f>
        <v>100</v>
      </c>
      <c r="X6" s="48">
        <f t="shared" ref="X6:X49" si="7">IF(H6&lt;&gt;"",H6,"")</f>
        <v>100</v>
      </c>
      <c r="Y6" s="48">
        <f t="shared" ref="Y6:Y49" si="8">IF(K6&lt;&gt;"",K6,"")</f>
        <v>100</v>
      </c>
      <c r="Z6" s="48">
        <f t="shared" ref="Z6:Z49" si="9">IF(N6&lt;&gt;"",N6,"")</f>
        <v>100</v>
      </c>
      <c r="AA6" s="48">
        <f t="shared" ref="AA6:AA49" si="10">IF(Q6&lt;&gt;"",Q6,"")</f>
        <v>100</v>
      </c>
      <c r="AB6" s="48" t="str">
        <f t="shared" ref="AB6:AB49" si="11">IF(T6&lt;&gt;"",T6,"")</f>
        <v/>
      </c>
      <c r="AC6" s="49">
        <f t="shared" ref="AC6:AC49" si="12">IF(W6&lt;&gt;"",SUM(W6:AB6),"")</f>
        <v>500</v>
      </c>
      <c r="AD6" s="50">
        <f t="shared" ref="AD6:AD49" si="13">IF(AC6&lt;&gt;"",AC6/5,"")</f>
        <v>100</v>
      </c>
      <c r="AE6" s="22" t="str">
        <f t="shared" ref="AE6:AE49" si="14">IF(AD6&lt;&gt;"",IF(AC6&gt;90,"A1",IF(AC6&gt;80,"A2",IF(AC6&gt;70,"B1",IF(AC6&gt;60,"B2",IF(AC6&gt;50,"C1",IF(AC6&gt;40,"C2",IF(AC6&gt;33,"D",IF(AC6&gt;20,"E1","E2")))))))),"")</f>
        <v>A1</v>
      </c>
      <c r="AF6" s="19">
        <f t="shared" ref="AF6:AF49" si="15">IF(AD6&lt;&gt;"",RANK(AD6,$AD$5:$AD$49,0),"")</f>
        <v>1</v>
      </c>
      <c r="AH6" s="340" t="s">
        <v>36</v>
      </c>
      <c r="AI6" s="341"/>
      <c r="AJ6" s="341"/>
      <c r="AK6" s="341"/>
      <c r="AL6" s="341"/>
      <c r="AM6" s="342"/>
    </row>
    <row r="7" spans="1:39">
      <c r="A7" s="18">
        <f>IF(biodata!B11&lt;&gt;"",biodata!B11,"")</f>
        <v>1103</v>
      </c>
      <c r="B7" s="19" t="str">
        <f>IF(biodata!D11&lt;&gt;"",biodata!D11,"")</f>
        <v/>
      </c>
      <c r="C7" s="47"/>
      <c r="D7" s="47"/>
      <c r="E7" s="46" t="str">
        <f t="shared" si="0"/>
        <v/>
      </c>
      <c r="F7" s="47"/>
      <c r="G7" s="47"/>
      <c r="H7" s="46" t="str">
        <f t="shared" si="1"/>
        <v/>
      </c>
      <c r="I7" s="47"/>
      <c r="J7" s="47"/>
      <c r="K7" s="46" t="str">
        <f t="shared" si="2"/>
        <v/>
      </c>
      <c r="L7" s="47"/>
      <c r="M7" s="47"/>
      <c r="N7" s="46" t="str">
        <f t="shared" si="3"/>
        <v/>
      </c>
      <c r="O7" s="47"/>
      <c r="P7" s="47"/>
      <c r="Q7" s="46" t="str">
        <f t="shared" si="4"/>
        <v/>
      </c>
      <c r="R7" s="47"/>
      <c r="S7" s="47"/>
      <c r="T7" s="48" t="str">
        <f t="shared" si="5"/>
        <v/>
      </c>
      <c r="U7" s="14">
        <f>IF(biodata!B11&lt;&gt;"",biodata!B11,"")</f>
        <v>1103</v>
      </c>
      <c r="V7" s="14" t="str">
        <f>IF(biodata!D11&lt;&gt;"",biodata!D11,"")</f>
        <v/>
      </c>
      <c r="W7" s="48" t="str">
        <f t="shared" si="6"/>
        <v/>
      </c>
      <c r="X7" s="48" t="str">
        <f t="shared" si="7"/>
        <v/>
      </c>
      <c r="Y7" s="48" t="str">
        <f t="shared" si="8"/>
        <v/>
      </c>
      <c r="Z7" s="48" t="str">
        <f t="shared" si="9"/>
        <v/>
      </c>
      <c r="AA7" s="48" t="str">
        <f t="shared" si="10"/>
        <v/>
      </c>
      <c r="AB7" s="48" t="str">
        <f t="shared" si="11"/>
        <v/>
      </c>
      <c r="AC7" s="49" t="str">
        <f t="shared" si="12"/>
        <v/>
      </c>
      <c r="AD7" s="50" t="str">
        <f t="shared" si="13"/>
        <v/>
      </c>
      <c r="AE7" s="22" t="str">
        <f t="shared" si="14"/>
        <v/>
      </c>
      <c r="AF7" s="19" t="str">
        <f t="shared" si="15"/>
        <v/>
      </c>
      <c r="AH7" s="343"/>
      <c r="AI7" s="344"/>
      <c r="AJ7" s="344"/>
      <c r="AK7" s="344"/>
      <c r="AL7" s="344"/>
      <c r="AM7" s="345"/>
    </row>
    <row r="8" spans="1:39">
      <c r="A8" s="18">
        <f>IF(biodata!B12&lt;&gt;"",biodata!B12,"")</f>
        <v>1104</v>
      </c>
      <c r="B8" s="19" t="str">
        <f>IF(biodata!D12&lt;&gt;"",biodata!D12,"")</f>
        <v/>
      </c>
      <c r="C8" s="47"/>
      <c r="D8" s="47"/>
      <c r="E8" s="46" t="str">
        <f t="shared" si="0"/>
        <v/>
      </c>
      <c r="F8" s="47"/>
      <c r="G8" s="47"/>
      <c r="H8" s="46" t="str">
        <f t="shared" si="1"/>
        <v/>
      </c>
      <c r="I8" s="47"/>
      <c r="J8" s="47"/>
      <c r="K8" s="46" t="str">
        <f t="shared" si="2"/>
        <v/>
      </c>
      <c r="L8" s="47"/>
      <c r="M8" s="47"/>
      <c r="N8" s="46" t="str">
        <f t="shared" si="3"/>
        <v/>
      </c>
      <c r="O8" s="47"/>
      <c r="P8" s="47"/>
      <c r="Q8" s="46" t="str">
        <f t="shared" si="4"/>
        <v/>
      </c>
      <c r="R8" s="47"/>
      <c r="S8" s="47"/>
      <c r="T8" s="48" t="str">
        <f t="shared" si="5"/>
        <v/>
      </c>
      <c r="U8" s="14">
        <f>IF(biodata!B12&lt;&gt;"",biodata!B12,"")</f>
        <v>1104</v>
      </c>
      <c r="V8" s="14" t="str">
        <f>IF(biodata!D12&lt;&gt;"",biodata!D12,"")</f>
        <v/>
      </c>
      <c r="W8" s="48" t="str">
        <f t="shared" si="6"/>
        <v/>
      </c>
      <c r="X8" s="48" t="str">
        <f t="shared" si="7"/>
        <v/>
      </c>
      <c r="Y8" s="48" t="str">
        <f t="shared" si="8"/>
        <v/>
      </c>
      <c r="Z8" s="48" t="str">
        <f t="shared" si="9"/>
        <v/>
      </c>
      <c r="AA8" s="48" t="str">
        <f t="shared" si="10"/>
        <v/>
      </c>
      <c r="AB8" s="48" t="str">
        <f t="shared" si="11"/>
        <v/>
      </c>
      <c r="AC8" s="49" t="str">
        <f t="shared" si="12"/>
        <v/>
      </c>
      <c r="AD8" s="50" t="str">
        <f t="shared" si="13"/>
        <v/>
      </c>
      <c r="AE8" s="22" t="str">
        <f t="shared" si="14"/>
        <v/>
      </c>
      <c r="AF8" s="19" t="str">
        <f t="shared" si="15"/>
        <v/>
      </c>
      <c r="AH8" s="343"/>
      <c r="AI8" s="344"/>
      <c r="AJ8" s="344"/>
      <c r="AK8" s="344"/>
      <c r="AL8" s="344"/>
      <c r="AM8" s="345"/>
    </row>
    <row r="9" spans="1:39">
      <c r="A9" s="18">
        <f>IF(biodata!B13&lt;&gt;"",biodata!B13,"")</f>
        <v>1105</v>
      </c>
      <c r="B9" s="19" t="str">
        <f>IF(biodata!D13&lt;&gt;"",biodata!D13,"")</f>
        <v/>
      </c>
      <c r="C9" s="47"/>
      <c r="D9" s="47"/>
      <c r="E9" s="46" t="str">
        <f t="shared" si="0"/>
        <v/>
      </c>
      <c r="F9" s="47"/>
      <c r="G9" s="47"/>
      <c r="H9" s="46" t="str">
        <f t="shared" si="1"/>
        <v/>
      </c>
      <c r="I9" s="47"/>
      <c r="J9" s="47"/>
      <c r="K9" s="46" t="str">
        <f t="shared" si="2"/>
        <v/>
      </c>
      <c r="L9" s="47"/>
      <c r="M9" s="47"/>
      <c r="N9" s="46" t="str">
        <f t="shared" si="3"/>
        <v/>
      </c>
      <c r="O9" s="47"/>
      <c r="P9" s="47"/>
      <c r="Q9" s="46" t="str">
        <f t="shared" si="4"/>
        <v/>
      </c>
      <c r="R9" s="47"/>
      <c r="S9" s="47"/>
      <c r="T9" s="48" t="str">
        <f t="shared" si="5"/>
        <v/>
      </c>
      <c r="U9" s="14">
        <f>IF(biodata!B13&lt;&gt;"",biodata!B13,"")</f>
        <v>1105</v>
      </c>
      <c r="V9" s="14" t="str">
        <f>IF(biodata!D13&lt;&gt;"",biodata!D13,"")</f>
        <v/>
      </c>
      <c r="W9" s="48" t="str">
        <f t="shared" si="6"/>
        <v/>
      </c>
      <c r="X9" s="48" t="str">
        <f t="shared" si="7"/>
        <v/>
      </c>
      <c r="Y9" s="48" t="str">
        <f t="shared" si="8"/>
        <v/>
      </c>
      <c r="Z9" s="48" t="str">
        <f t="shared" si="9"/>
        <v/>
      </c>
      <c r="AA9" s="48" t="str">
        <f t="shared" si="10"/>
        <v/>
      </c>
      <c r="AB9" s="48" t="str">
        <f t="shared" si="11"/>
        <v/>
      </c>
      <c r="AC9" s="49" t="str">
        <f t="shared" si="12"/>
        <v/>
      </c>
      <c r="AD9" s="50" t="str">
        <f t="shared" si="13"/>
        <v/>
      </c>
      <c r="AE9" s="22" t="str">
        <f t="shared" si="14"/>
        <v/>
      </c>
      <c r="AF9" s="19" t="str">
        <f t="shared" si="15"/>
        <v/>
      </c>
      <c r="AH9" s="343"/>
      <c r="AI9" s="344"/>
      <c r="AJ9" s="344"/>
      <c r="AK9" s="344"/>
      <c r="AL9" s="344"/>
      <c r="AM9" s="345"/>
    </row>
    <row r="10" spans="1:39">
      <c r="A10" s="18">
        <f>IF(biodata!B14&lt;&gt;"",biodata!B14,"")</f>
        <v>1106</v>
      </c>
      <c r="B10" s="19" t="str">
        <f>IF(biodata!D14&lt;&gt;"",biodata!D14,"")</f>
        <v/>
      </c>
      <c r="C10" s="47"/>
      <c r="D10" s="47"/>
      <c r="E10" s="46" t="str">
        <f t="shared" si="0"/>
        <v/>
      </c>
      <c r="F10" s="47"/>
      <c r="G10" s="47"/>
      <c r="H10" s="46" t="str">
        <f t="shared" si="1"/>
        <v/>
      </c>
      <c r="I10" s="47"/>
      <c r="J10" s="47"/>
      <c r="K10" s="46" t="str">
        <f t="shared" si="2"/>
        <v/>
      </c>
      <c r="L10" s="47"/>
      <c r="M10" s="47"/>
      <c r="N10" s="46" t="str">
        <f t="shared" si="3"/>
        <v/>
      </c>
      <c r="O10" s="47"/>
      <c r="P10" s="47"/>
      <c r="Q10" s="46" t="str">
        <f t="shared" si="4"/>
        <v/>
      </c>
      <c r="R10" s="47"/>
      <c r="S10" s="47"/>
      <c r="T10" s="48" t="str">
        <f t="shared" si="5"/>
        <v/>
      </c>
      <c r="U10" s="14">
        <f>IF(biodata!B14&lt;&gt;"",biodata!B14,"")</f>
        <v>1106</v>
      </c>
      <c r="V10" s="14" t="str">
        <f>IF(biodata!D14&lt;&gt;"",biodata!D14,"")</f>
        <v/>
      </c>
      <c r="W10" s="48" t="str">
        <f t="shared" si="6"/>
        <v/>
      </c>
      <c r="X10" s="48" t="str">
        <f t="shared" si="7"/>
        <v/>
      </c>
      <c r="Y10" s="48" t="str">
        <f t="shared" si="8"/>
        <v/>
      </c>
      <c r="Z10" s="48" t="str">
        <f t="shared" si="9"/>
        <v/>
      </c>
      <c r="AA10" s="48" t="str">
        <f t="shared" si="10"/>
        <v/>
      </c>
      <c r="AB10" s="48" t="str">
        <f t="shared" si="11"/>
        <v/>
      </c>
      <c r="AC10" s="49" t="str">
        <f t="shared" si="12"/>
        <v/>
      </c>
      <c r="AD10" s="50" t="str">
        <f t="shared" si="13"/>
        <v/>
      </c>
      <c r="AE10" s="22" t="str">
        <f t="shared" si="14"/>
        <v/>
      </c>
      <c r="AF10" s="19" t="str">
        <f t="shared" si="15"/>
        <v/>
      </c>
      <c r="AH10" s="343"/>
      <c r="AI10" s="344"/>
      <c r="AJ10" s="344"/>
      <c r="AK10" s="344"/>
      <c r="AL10" s="344"/>
      <c r="AM10" s="345"/>
    </row>
    <row r="11" spans="1:39">
      <c r="A11" s="18">
        <f>IF(biodata!B15&lt;&gt;"",biodata!B15,"")</f>
        <v>1107</v>
      </c>
      <c r="B11" s="19" t="str">
        <f>IF(biodata!D15&lt;&gt;"",biodata!D15,"")</f>
        <v/>
      </c>
      <c r="C11" s="47"/>
      <c r="D11" s="47"/>
      <c r="E11" s="46" t="str">
        <f t="shared" si="0"/>
        <v/>
      </c>
      <c r="F11" s="47"/>
      <c r="G11" s="47"/>
      <c r="H11" s="46" t="str">
        <f t="shared" si="1"/>
        <v/>
      </c>
      <c r="I11" s="47"/>
      <c r="J11" s="47"/>
      <c r="K11" s="46" t="str">
        <f t="shared" si="2"/>
        <v/>
      </c>
      <c r="L11" s="47"/>
      <c r="M11" s="47"/>
      <c r="N11" s="46" t="str">
        <f t="shared" si="3"/>
        <v/>
      </c>
      <c r="O11" s="47"/>
      <c r="P11" s="47"/>
      <c r="Q11" s="46" t="str">
        <f t="shared" si="4"/>
        <v/>
      </c>
      <c r="R11" s="47"/>
      <c r="S11" s="47"/>
      <c r="T11" s="48" t="str">
        <f t="shared" si="5"/>
        <v/>
      </c>
      <c r="U11" s="14">
        <f>IF(biodata!B15&lt;&gt;"",biodata!B15,"")</f>
        <v>1107</v>
      </c>
      <c r="V11" s="14" t="str">
        <f>IF(biodata!D15&lt;&gt;"",biodata!D15,"")</f>
        <v/>
      </c>
      <c r="W11" s="48" t="str">
        <f t="shared" si="6"/>
        <v/>
      </c>
      <c r="X11" s="48" t="str">
        <f t="shared" si="7"/>
        <v/>
      </c>
      <c r="Y11" s="48" t="str">
        <f t="shared" si="8"/>
        <v/>
      </c>
      <c r="Z11" s="48" t="str">
        <f t="shared" si="9"/>
        <v/>
      </c>
      <c r="AA11" s="48" t="str">
        <f t="shared" si="10"/>
        <v/>
      </c>
      <c r="AB11" s="48" t="str">
        <f t="shared" si="11"/>
        <v/>
      </c>
      <c r="AC11" s="49" t="str">
        <f t="shared" si="12"/>
        <v/>
      </c>
      <c r="AD11" s="50" t="str">
        <f t="shared" si="13"/>
        <v/>
      </c>
      <c r="AE11" s="22" t="str">
        <f t="shared" si="14"/>
        <v/>
      </c>
      <c r="AF11" s="19" t="str">
        <f t="shared" si="15"/>
        <v/>
      </c>
      <c r="AH11" s="343"/>
      <c r="AI11" s="344"/>
      <c r="AJ11" s="344"/>
      <c r="AK11" s="344"/>
      <c r="AL11" s="344"/>
      <c r="AM11" s="345"/>
    </row>
    <row r="12" spans="1:39">
      <c r="A12" s="18">
        <f>IF(biodata!B16&lt;&gt;"",biodata!B16,"")</f>
        <v>1108</v>
      </c>
      <c r="B12" s="19" t="str">
        <f>IF(biodata!D16&lt;&gt;"",biodata!D16,"")</f>
        <v/>
      </c>
      <c r="C12" s="47"/>
      <c r="D12" s="47"/>
      <c r="E12" s="46" t="str">
        <f t="shared" si="0"/>
        <v/>
      </c>
      <c r="F12" s="47"/>
      <c r="G12" s="47"/>
      <c r="H12" s="46" t="str">
        <f t="shared" si="1"/>
        <v/>
      </c>
      <c r="I12" s="47"/>
      <c r="J12" s="47"/>
      <c r="K12" s="46" t="str">
        <f t="shared" si="2"/>
        <v/>
      </c>
      <c r="L12" s="47"/>
      <c r="M12" s="47"/>
      <c r="N12" s="46" t="str">
        <f t="shared" si="3"/>
        <v/>
      </c>
      <c r="O12" s="47"/>
      <c r="P12" s="47"/>
      <c r="Q12" s="46" t="str">
        <f t="shared" si="4"/>
        <v/>
      </c>
      <c r="R12" s="47"/>
      <c r="S12" s="47"/>
      <c r="T12" s="48" t="str">
        <f t="shared" si="5"/>
        <v/>
      </c>
      <c r="U12" s="14">
        <f>IF(biodata!B16&lt;&gt;"",biodata!B16,"")</f>
        <v>1108</v>
      </c>
      <c r="V12" s="14" t="str">
        <f>IF(biodata!D16&lt;&gt;"",biodata!D16,"")</f>
        <v/>
      </c>
      <c r="W12" s="48" t="str">
        <f t="shared" si="6"/>
        <v/>
      </c>
      <c r="X12" s="48" t="str">
        <f t="shared" si="7"/>
        <v/>
      </c>
      <c r="Y12" s="48" t="str">
        <f t="shared" si="8"/>
        <v/>
      </c>
      <c r="Z12" s="48" t="str">
        <f t="shared" si="9"/>
        <v/>
      </c>
      <c r="AA12" s="48" t="str">
        <f t="shared" si="10"/>
        <v/>
      </c>
      <c r="AB12" s="48" t="str">
        <f t="shared" si="11"/>
        <v/>
      </c>
      <c r="AC12" s="49" t="str">
        <f t="shared" si="12"/>
        <v/>
      </c>
      <c r="AD12" s="50" t="str">
        <f t="shared" si="13"/>
        <v/>
      </c>
      <c r="AE12" s="22" t="str">
        <f t="shared" si="14"/>
        <v/>
      </c>
      <c r="AF12" s="19" t="str">
        <f t="shared" si="15"/>
        <v/>
      </c>
      <c r="AH12" s="343"/>
      <c r="AI12" s="344"/>
      <c r="AJ12" s="344"/>
      <c r="AK12" s="344"/>
      <c r="AL12" s="344"/>
      <c r="AM12" s="345"/>
    </row>
    <row r="13" spans="1:39">
      <c r="A13" s="18">
        <f>IF(biodata!B17&lt;&gt;"",biodata!B17,"")</f>
        <v>1109</v>
      </c>
      <c r="B13" s="19" t="str">
        <f>IF(biodata!D17&lt;&gt;"",biodata!D17,"")</f>
        <v/>
      </c>
      <c r="C13" s="47"/>
      <c r="D13" s="47"/>
      <c r="E13" s="46" t="str">
        <f t="shared" si="0"/>
        <v/>
      </c>
      <c r="F13" s="47"/>
      <c r="G13" s="47"/>
      <c r="H13" s="46" t="str">
        <f t="shared" si="1"/>
        <v/>
      </c>
      <c r="I13" s="47"/>
      <c r="J13" s="47"/>
      <c r="K13" s="46" t="str">
        <f t="shared" si="2"/>
        <v/>
      </c>
      <c r="L13" s="47"/>
      <c r="M13" s="47"/>
      <c r="N13" s="46" t="str">
        <f t="shared" si="3"/>
        <v/>
      </c>
      <c r="O13" s="47"/>
      <c r="P13" s="47"/>
      <c r="Q13" s="46" t="str">
        <f t="shared" si="4"/>
        <v/>
      </c>
      <c r="R13" s="47"/>
      <c r="S13" s="47"/>
      <c r="T13" s="48" t="str">
        <f t="shared" si="5"/>
        <v/>
      </c>
      <c r="U13" s="14">
        <f>IF(biodata!B17&lt;&gt;"",biodata!B17,"")</f>
        <v>1109</v>
      </c>
      <c r="V13" s="14" t="str">
        <f>IF(biodata!D17&lt;&gt;"",biodata!D17,"")</f>
        <v/>
      </c>
      <c r="W13" s="48" t="str">
        <f t="shared" si="6"/>
        <v/>
      </c>
      <c r="X13" s="48" t="str">
        <f t="shared" si="7"/>
        <v/>
      </c>
      <c r="Y13" s="48" t="str">
        <f t="shared" si="8"/>
        <v/>
      </c>
      <c r="Z13" s="48" t="str">
        <f t="shared" si="9"/>
        <v/>
      </c>
      <c r="AA13" s="48" t="str">
        <f t="shared" si="10"/>
        <v/>
      </c>
      <c r="AB13" s="48" t="str">
        <f t="shared" si="11"/>
        <v/>
      </c>
      <c r="AC13" s="49" t="str">
        <f t="shared" si="12"/>
        <v/>
      </c>
      <c r="AD13" s="50" t="str">
        <f t="shared" si="13"/>
        <v/>
      </c>
      <c r="AE13" s="22" t="str">
        <f t="shared" si="14"/>
        <v/>
      </c>
      <c r="AF13" s="19" t="str">
        <f t="shared" si="15"/>
        <v/>
      </c>
      <c r="AH13" s="343"/>
      <c r="AI13" s="344"/>
      <c r="AJ13" s="344"/>
      <c r="AK13" s="344"/>
      <c r="AL13" s="344"/>
      <c r="AM13" s="345"/>
    </row>
    <row r="14" spans="1:39">
      <c r="A14" s="18">
        <f>IF(biodata!B18&lt;&gt;"",biodata!B18,"")</f>
        <v>1110</v>
      </c>
      <c r="B14" s="19" t="str">
        <f>IF(biodata!D18&lt;&gt;"",biodata!D18,"")</f>
        <v/>
      </c>
      <c r="C14" s="47"/>
      <c r="D14" s="47"/>
      <c r="E14" s="46" t="str">
        <f t="shared" si="0"/>
        <v/>
      </c>
      <c r="F14" s="47"/>
      <c r="G14" s="47"/>
      <c r="H14" s="46" t="str">
        <f t="shared" si="1"/>
        <v/>
      </c>
      <c r="I14" s="47"/>
      <c r="J14" s="47"/>
      <c r="K14" s="46" t="str">
        <f t="shared" si="2"/>
        <v/>
      </c>
      <c r="L14" s="47"/>
      <c r="M14" s="47"/>
      <c r="N14" s="46" t="str">
        <f t="shared" si="3"/>
        <v/>
      </c>
      <c r="O14" s="47"/>
      <c r="P14" s="47"/>
      <c r="Q14" s="46" t="str">
        <f t="shared" si="4"/>
        <v/>
      </c>
      <c r="R14" s="47"/>
      <c r="S14" s="47"/>
      <c r="T14" s="48" t="str">
        <f t="shared" si="5"/>
        <v/>
      </c>
      <c r="U14" s="14">
        <f>IF(biodata!B18&lt;&gt;"",biodata!B18,"")</f>
        <v>1110</v>
      </c>
      <c r="V14" s="14" t="str">
        <f>IF(biodata!D18&lt;&gt;"",biodata!D18,"")</f>
        <v/>
      </c>
      <c r="W14" s="48" t="str">
        <f t="shared" si="6"/>
        <v/>
      </c>
      <c r="X14" s="48" t="str">
        <f t="shared" si="7"/>
        <v/>
      </c>
      <c r="Y14" s="48" t="str">
        <f t="shared" si="8"/>
        <v/>
      </c>
      <c r="Z14" s="48" t="str">
        <f t="shared" si="9"/>
        <v/>
      </c>
      <c r="AA14" s="48" t="str">
        <f t="shared" si="10"/>
        <v/>
      </c>
      <c r="AB14" s="48" t="str">
        <f t="shared" si="11"/>
        <v/>
      </c>
      <c r="AC14" s="49" t="str">
        <f t="shared" si="12"/>
        <v/>
      </c>
      <c r="AD14" s="50" t="str">
        <f t="shared" si="13"/>
        <v/>
      </c>
      <c r="AE14" s="22" t="str">
        <f t="shared" si="14"/>
        <v/>
      </c>
      <c r="AF14" s="19" t="str">
        <f t="shared" si="15"/>
        <v/>
      </c>
      <c r="AH14" s="343"/>
      <c r="AI14" s="344"/>
      <c r="AJ14" s="344"/>
      <c r="AK14" s="344"/>
      <c r="AL14" s="344"/>
      <c r="AM14" s="345"/>
    </row>
    <row r="15" spans="1:39">
      <c r="A15" s="18">
        <f>IF(biodata!B19&lt;&gt;"",biodata!B19,"")</f>
        <v>1111</v>
      </c>
      <c r="B15" s="19" t="str">
        <f>IF(biodata!D19&lt;&gt;"",biodata!D19,"")</f>
        <v/>
      </c>
      <c r="C15" s="47"/>
      <c r="D15" s="47"/>
      <c r="E15" s="46" t="str">
        <f t="shared" si="0"/>
        <v/>
      </c>
      <c r="F15" s="47"/>
      <c r="G15" s="47"/>
      <c r="H15" s="46" t="str">
        <f t="shared" si="1"/>
        <v/>
      </c>
      <c r="I15" s="47"/>
      <c r="J15" s="47"/>
      <c r="K15" s="46" t="str">
        <f t="shared" si="2"/>
        <v/>
      </c>
      <c r="L15" s="47"/>
      <c r="M15" s="47"/>
      <c r="N15" s="46" t="str">
        <f t="shared" si="3"/>
        <v/>
      </c>
      <c r="O15" s="47"/>
      <c r="P15" s="47"/>
      <c r="Q15" s="46" t="str">
        <f t="shared" si="4"/>
        <v/>
      </c>
      <c r="R15" s="47"/>
      <c r="S15" s="47"/>
      <c r="T15" s="48" t="str">
        <f t="shared" si="5"/>
        <v/>
      </c>
      <c r="U15" s="14">
        <f>IF(biodata!B19&lt;&gt;"",biodata!B19,"")</f>
        <v>1111</v>
      </c>
      <c r="V15" s="14" t="str">
        <f>IF(biodata!D19&lt;&gt;"",biodata!D19,"")</f>
        <v/>
      </c>
      <c r="W15" s="48" t="str">
        <f t="shared" si="6"/>
        <v/>
      </c>
      <c r="X15" s="48" t="str">
        <f t="shared" si="7"/>
        <v/>
      </c>
      <c r="Y15" s="48" t="str">
        <f t="shared" si="8"/>
        <v/>
      </c>
      <c r="Z15" s="48" t="str">
        <f t="shared" si="9"/>
        <v/>
      </c>
      <c r="AA15" s="48" t="str">
        <f t="shared" si="10"/>
        <v/>
      </c>
      <c r="AB15" s="48" t="str">
        <f t="shared" si="11"/>
        <v/>
      </c>
      <c r="AC15" s="49" t="str">
        <f t="shared" si="12"/>
        <v/>
      </c>
      <c r="AD15" s="50" t="str">
        <f t="shared" si="13"/>
        <v/>
      </c>
      <c r="AE15" s="22" t="str">
        <f t="shared" si="14"/>
        <v/>
      </c>
      <c r="AF15" s="19" t="str">
        <f t="shared" si="15"/>
        <v/>
      </c>
      <c r="AH15" s="343"/>
      <c r="AI15" s="344"/>
      <c r="AJ15" s="344"/>
      <c r="AK15" s="344"/>
      <c r="AL15" s="344"/>
      <c r="AM15" s="345"/>
    </row>
    <row r="16" spans="1:39">
      <c r="A16" s="18">
        <f>IF(biodata!B20&lt;&gt;"",biodata!B20,"")</f>
        <v>1112</v>
      </c>
      <c r="B16" s="19" t="str">
        <f>IF(biodata!D20&lt;&gt;"",biodata!D20,"")</f>
        <v/>
      </c>
      <c r="C16" s="47"/>
      <c r="D16" s="47"/>
      <c r="E16" s="46" t="str">
        <f t="shared" si="0"/>
        <v/>
      </c>
      <c r="F16" s="47"/>
      <c r="G16" s="47"/>
      <c r="H16" s="46" t="str">
        <f t="shared" si="1"/>
        <v/>
      </c>
      <c r="I16" s="47"/>
      <c r="J16" s="47"/>
      <c r="K16" s="46" t="str">
        <f t="shared" si="2"/>
        <v/>
      </c>
      <c r="L16" s="47"/>
      <c r="M16" s="47"/>
      <c r="N16" s="46" t="str">
        <f t="shared" si="3"/>
        <v/>
      </c>
      <c r="O16" s="47"/>
      <c r="P16" s="47"/>
      <c r="Q16" s="46" t="str">
        <f t="shared" si="4"/>
        <v/>
      </c>
      <c r="R16" s="47"/>
      <c r="S16" s="47"/>
      <c r="T16" s="48" t="str">
        <f t="shared" si="5"/>
        <v/>
      </c>
      <c r="U16" s="14">
        <f>IF(biodata!B20&lt;&gt;"",biodata!B20,"")</f>
        <v>1112</v>
      </c>
      <c r="V16" s="14" t="str">
        <f>IF(biodata!D20&lt;&gt;"",biodata!D20,"")</f>
        <v/>
      </c>
      <c r="W16" s="48" t="str">
        <f t="shared" si="6"/>
        <v/>
      </c>
      <c r="X16" s="48" t="str">
        <f t="shared" si="7"/>
        <v/>
      </c>
      <c r="Y16" s="48" t="str">
        <f t="shared" si="8"/>
        <v/>
      </c>
      <c r="Z16" s="48" t="str">
        <f t="shared" si="9"/>
        <v/>
      </c>
      <c r="AA16" s="48" t="str">
        <f t="shared" si="10"/>
        <v/>
      </c>
      <c r="AB16" s="48" t="str">
        <f t="shared" si="11"/>
        <v/>
      </c>
      <c r="AC16" s="49" t="str">
        <f t="shared" si="12"/>
        <v/>
      </c>
      <c r="AD16" s="50" t="str">
        <f t="shared" si="13"/>
        <v/>
      </c>
      <c r="AE16" s="22" t="str">
        <f t="shared" si="14"/>
        <v/>
      </c>
      <c r="AF16" s="19" t="str">
        <f t="shared" si="15"/>
        <v/>
      </c>
      <c r="AH16" s="343"/>
      <c r="AI16" s="344"/>
      <c r="AJ16" s="344"/>
      <c r="AK16" s="344"/>
      <c r="AL16" s="344"/>
      <c r="AM16" s="345"/>
    </row>
    <row r="17" spans="1:39">
      <c r="A17" s="18">
        <f>IF(biodata!B21&lt;&gt;"",biodata!B21,"")</f>
        <v>1113</v>
      </c>
      <c r="B17" s="19" t="str">
        <f>IF(biodata!D21&lt;&gt;"",biodata!D21,"")</f>
        <v/>
      </c>
      <c r="C17" s="47"/>
      <c r="D17" s="47"/>
      <c r="E17" s="46" t="str">
        <f t="shared" si="0"/>
        <v/>
      </c>
      <c r="F17" s="47"/>
      <c r="G17" s="47"/>
      <c r="H17" s="46" t="str">
        <f t="shared" si="1"/>
        <v/>
      </c>
      <c r="I17" s="47"/>
      <c r="J17" s="47"/>
      <c r="K17" s="46" t="str">
        <f t="shared" si="2"/>
        <v/>
      </c>
      <c r="L17" s="47"/>
      <c r="M17" s="47"/>
      <c r="N17" s="46" t="str">
        <f t="shared" si="3"/>
        <v/>
      </c>
      <c r="O17" s="47"/>
      <c r="P17" s="47"/>
      <c r="Q17" s="46" t="str">
        <f t="shared" si="4"/>
        <v/>
      </c>
      <c r="R17" s="47"/>
      <c r="S17" s="47"/>
      <c r="T17" s="48" t="str">
        <f t="shared" si="5"/>
        <v/>
      </c>
      <c r="U17" s="14">
        <f>IF(biodata!B21&lt;&gt;"",biodata!B21,"")</f>
        <v>1113</v>
      </c>
      <c r="V17" s="14" t="str">
        <f>IF(biodata!D21&lt;&gt;"",biodata!D21,"")</f>
        <v/>
      </c>
      <c r="W17" s="48" t="str">
        <f t="shared" si="6"/>
        <v/>
      </c>
      <c r="X17" s="48" t="str">
        <f t="shared" si="7"/>
        <v/>
      </c>
      <c r="Y17" s="48" t="str">
        <f t="shared" si="8"/>
        <v/>
      </c>
      <c r="Z17" s="48" t="str">
        <f t="shared" si="9"/>
        <v/>
      </c>
      <c r="AA17" s="48" t="str">
        <f t="shared" si="10"/>
        <v/>
      </c>
      <c r="AB17" s="48" t="str">
        <f t="shared" si="11"/>
        <v/>
      </c>
      <c r="AC17" s="49" t="str">
        <f t="shared" si="12"/>
        <v/>
      </c>
      <c r="AD17" s="50" t="str">
        <f t="shared" si="13"/>
        <v/>
      </c>
      <c r="AE17" s="22" t="str">
        <f t="shared" si="14"/>
        <v/>
      </c>
      <c r="AF17" s="19" t="str">
        <f t="shared" si="15"/>
        <v/>
      </c>
      <c r="AH17" s="343"/>
      <c r="AI17" s="344"/>
      <c r="AJ17" s="344"/>
      <c r="AK17" s="344"/>
      <c r="AL17" s="344"/>
      <c r="AM17" s="345"/>
    </row>
    <row r="18" spans="1:39">
      <c r="A18" s="18">
        <f>IF(biodata!B22&lt;&gt;"",biodata!B22,"")</f>
        <v>1114</v>
      </c>
      <c r="B18" s="19" t="str">
        <f>IF(biodata!D22&lt;&gt;"",biodata!D22,"")</f>
        <v/>
      </c>
      <c r="C18" s="47"/>
      <c r="D18" s="47"/>
      <c r="E18" s="46" t="str">
        <f t="shared" si="0"/>
        <v/>
      </c>
      <c r="F18" s="47"/>
      <c r="G18" s="47"/>
      <c r="H18" s="46" t="str">
        <f t="shared" si="1"/>
        <v/>
      </c>
      <c r="I18" s="47"/>
      <c r="J18" s="47"/>
      <c r="K18" s="46" t="str">
        <f t="shared" si="2"/>
        <v/>
      </c>
      <c r="L18" s="47"/>
      <c r="M18" s="47"/>
      <c r="N18" s="46" t="str">
        <f t="shared" si="3"/>
        <v/>
      </c>
      <c r="O18" s="47"/>
      <c r="P18" s="47"/>
      <c r="Q18" s="46" t="str">
        <f t="shared" si="4"/>
        <v/>
      </c>
      <c r="R18" s="47"/>
      <c r="S18" s="47"/>
      <c r="T18" s="48" t="str">
        <f t="shared" si="5"/>
        <v/>
      </c>
      <c r="U18" s="14">
        <f>IF(biodata!B22&lt;&gt;"",biodata!B22,"")</f>
        <v>1114</v>
      </c>
      <c r="V18" s="14" t="str">
        <f>IF(biodata!D22&lt;&gt;"",biodata!D22,"")</f>
        <v/>
      </c>
      <c r="W18" s="48" t="str">
        <f t="shared" si="6"/>
        <v/>
      </c>
      <c r="X18" s="48" t="str">
        <f t="shared" si="7"/>
        <v/>
      </c>
      <c r="Y18" s="48" t="str">
        <f t="shared" si="8"/>
        <v/>
      </c>
      <c r="Z18" s="48" t="str">
        <f t="shared" si="9"/>
        <v/>
      </c>
      <c r="AA18" s="48" t="str">
        <f t="shared" si="10"/>
        <v/>
      </c>
      <c r="AB18" s="48" t="str">
        <f t="shared" si="11"/>
        <v/>
      </c>
      <c r="AC18" s="49" t="str">
        <f t="shared" si="12"/>
        <v/>
      </c>
      <c r="AD18" s="50" t="str">
        <f t="shared" si="13"/>
        <v/>
      </c>
      <c r="AE18" s="22" t="str">
        <f t="shared" si="14"/>
        <v/>
      </c>
      <c r="AF18" s="19" t="str">
        <f t="shared" si="15"/>
        <v/>
      </c>
      <c r="AH18" s="343"/>
      <c r="AI18" s="344"/>
      <c r="AJ18" s="344"/>
      <c r="AK18" s="344"/>
      <c r="AL18" s="344"/>
      <c r="AM18" s="345"/>
    </row>
    <row r="19" spans="1:39">
      <c r="A19" s="18">
        <f>IF(biodata!B23&lt;&gt;"",biodata!B23,"")</f>
        <v>1115</v>
      </c>
      <c r="B19" s="19" t="str">
        <f>IF(biodata!D23&lt;&gt;"",biodata!D23,"")</f>
        <v/>
      </c>
      <c r="C19" s="47"/>
      <c r="D19" s="47"/>
      <c r="E19" s="46" t="str">
        <f t="shared" si="0"/>
        <v/>
      </c>
      <c r="F19" s="47"/>
      <c r="G19" s="47"/>
      <c r="H19" s="46" t="str">
        <f t="shared" si="1"/>
        <v/>
      </c>
      <c r="I19" s="47"/>
      <c r="J19" s="47"/>
      <c r="K19" s="46" t="str">
        <f t="shared" si="2"/>
        <v/>
      </c>
      <c r="L19" s="47"/>
      <c r="M19" s="47"/>
      <c r="N19" s="46" t="str">
        <f t="shared" si="3"/>
        <v/>
      </c>
      <c r="O19" s="47"/>
      <c r="P19" s="47"/>
      <c r="Q19" s="46" t="str">
        <f t="shared" si="4"/>
        <v/>
      </c>
      <c r="R19" s="47"/>
      <c r="S19" s="47"/>
      <c r="T19" s="48" t="str">
        <f t="shared" si="5"/>
        <v/>
      </c>
      <c r="U19" s="14">
        <f>IF(biodata!B23&lt;&gt;"",biodata!B23,"")</f>
        <v>1115</v>
      </c>
      <c r="V19" s="14" t="str">
        <f>IF(biodata!D23&lt;&gt;"",biodata!D23,"")</f>
        <v/>
      </c>
      <c r="W19" s="48" t="str">
        <f t="shared" si="6"/>
        <v/>
      </c>
      <c r="X19" s="48" t="str">
        <f t="shared" si="7"/>
        <v/>
      </c>
      <c r="Y19" s="48" t="str">
        <f t="shared" si="8"/>
        <v/>
      </c>
      <c r="Z19" s="48" t="str">
        <f t="shared" si="9"/>
        <v/>
      </c>
      <c r="AA19" s="48" t="str">
        <f t="shared" si="10"/>
        <v/>
      </c>
      <c r="AB19" s="48" t="str">
        <f t="shared" si="11"/>
        <v/>
      </c>
      <c r="AC19" s="49" t="str">
        <f t="shared" si="12"/>
        <v/>
      </c>
      <c r="AD19" s="50" t="str">
        <f t="shared" si="13"/>
        <v/>
      </c>
      <c r="AE19" s="22" t="str">
        <f t="shared" si="14"/>
        <v/>
      </c>
      <c r="AF19" s="19" t="str">
        <f t="shared" si="15"/>
        <v/>
      </c>
      <c r="AH19" s="343"/>
      <c r="AI19" s="344"/>
      <c r="AJ19" s="344"/>
      <c r="AK19" s="344"/>
      <c r="AL19" s="344"/>
      <c r="AM19" s="345"/>
    </row>
    <row r="20" spans="1:39">
      <c r="A20" s="18">
        <f>IF(biodata!B24&lt;&gt;"",biodata!B24,"")</f>
        <v>1116</v>
      </c>
      <c r="B20" s="19" t="str">
        <f>IF(biodata!D24&lt;&gt;"",biodata!D24,"")</f>
        <v/>
      </c>
      <c r="C20" s="47"/>
      <c r="D20" s="47"/>
      <c r="E20" s="46" t="str">
        <f t="shared" si="0"/>
        <v/>
      </c>
      <c r="F20" s="47"/>
      <c r="G20" s="47"/>
      <c r="H20" s="46" t="str">
        <f t="shared" si="1"/>
        <v/>
      </c>
      <c r="I20" s="47"/>
      <c r="J20" s="47"/>
      <c r="K20" s="46" t="str">
        <f t="shared" si="2"/>
        <v/>
      </c>
      <c r="L20" s="47"/>
      <c r="M20" s="47"/>
      <c r="N20" s="46" t="str">
        <f t="shared" si="3"/>
        <v/>
      </c>
      <c r="O20" s="47"/>
      <c r="P20" s="47"/>
      <c r="Q20" s="46" t="str">
        <f t="shared" si="4"/>
        <v/>
      </c>
      <c r="R20" s="47"/>
      <c r="S20" s="47"/>
      <c r="T20" s="48" t="str">
        <f t="shared" si="5"/>
        <v/>
      </c>
      <c r="U20" s="14">
        <f>IF(biodata!B24&lt;&gt;"",biodata!B24,"")</f>
        <v>1116</v>
      </c>
      <c r="V20" s="14" t="str">
        <f>IF(biodata!D24&lt;&gt;"",biodata!D24,"")</f>
        <v/>
      </c>
      <c r="W20" s="48" t="str">
        <f t="shared" si="6"/>
        <v/>
      </c>
      <c r="X20" s="48" t="str">
        <f t="shared" si="7"/>
        <v/>
      </c>
      <c r="Y20" s="48" t="str">
        <f t="shared" si="8"/>
        <v/>
      </c>
      <c r="Z20" s="48" t="str">
        <f t="shared" si="9"/>
        <v/>
      </c>
      <c r="AA20" s="48" t="str">
        <f t="shared" si="10"/>
        <v/>
      </c>
      <c r="AB20" s="48" t="str">
        <f t="shared" si="11"/>
        <v/>
      </c>
      <c r="AC20" s="49" t="str">
        <f t="shared" si="12"/>
        <v/>
      </c>
      <c r="AD20" s="50" t="str">
        <f t="shared" si="13"/>
        <v/>
      </c>
      <c r="AE20" s="22" t="str">
        <f t="shared" si="14"/>
        <v/>
      </c>
      <c r="AF20" s="19" t="str">
        <f t="shared" si="15"/>
        <v/>
      </c>
      <c r="AH20" s="343"/>
      <c r="AI20" s="344"/>
      <c r="AJ20" s="344"/>
      <c r="AK20" s="344"/>
      <c r="AL20" s="344"/>
      <c r="AM20" s="345"/>
    </row>
    <row r="21" spans="1:39">
      <c r="A21" s="18">
        <f>IF(biodata!B25&lt;&gt;"",biodata!B25,"")</f>
        <v>1117</v>
      </c>
      <c r="B21" s="19" t="str">
        <f>IF(biodata!D25&lt;&gt;"",biodata!D25,"")</f>
        <v/>
      </c>
      <c r="C21" s="47"/>
      <c r="D21" s="47"/>
      <c r="E21" s="46" t="str">
        <f t="shared" si="0"/>
        <v/>
      </c>
      <c r="F21" s="47"/>
      <c r="G21" s="47"/>
      <c r="H21" s="46" t="str">
        <f t="shared" si="1"/>
        <v/>
      </c>
      <c r="I21" s="47"/>
      <c r="J21" s="47"/>
      <c r="K21" s="46" t="str">
        <f t="shared" si="2"/>
        <v/>
      </c>
      <c r="L21" s="47"/>
      <c r="M21" s="47"/>
      <c r="N21" s="46" t="str">
        <f t="shared" si="3"/>
        <v/>
      </c>
      <c r="O21" s="47"/>
      <c r="P21" s="47"/>
      <c r="Q21" s="46" t="str">
        <f t="shared" si="4"/>
        <v/>
      </c>
      <c r="R21" s="47"/>
      <c r="S21" s="47"/>
      <c r="T21" s="48" t="str">
        <f t="shared" si="5"/>
        <v/>
      </c>
      <c r="U21" s="14">
        <f>IF(biodata!B25&lt;&gt;"",biodata!B25,"")</f>
        <v>1117</v>
      </c>
      <c r="V21" s="14" t="str">
        <f>IF(biodata!D25&lt;&gt;"",biodata!D25,"")</f>
        <v/>
      </c>
      <c r="W21" s="48" t="str">
        <f t="shared" si="6"/>
        <v/>
      </c>
      <c r="X21" s="48" t="str">
        <f t="shared" si="7"/>
        <v/>
      </c>
      <c r="Y21" s="48" t="str">
        <f t="shared" si="8"/>
        <v/>
      </c>
      <c r="Z21" s="48" t="str">
        <f t="shared" si="9"/>
        <v/>
      </c>
      <c r="AA21" s="48" t="str">
        <f t="shared" si="10"/>
        <v/>
      </c>
      <c r="AB21" s="48" t="str">
        <f t="shared" si="11"/>
        <v/>
      </c>
      <c r="AC21" s="49" t="str">
        <f t="shared" si="12"/>
        <v/>
      </c>
      <c r="AD21" s="50" t="str">
        <f t="shared" si="13"/>
        <v/>
      </c>
      <c r="AE21" s="22" t="str">
        <f t="shared" si="14"/>
        <v/>
      </c>
      <c r="AF21" s="19" t="str">
        <f t="shared" si="15"/>
        <v/>
      </c>
      <c r="AH21" s="343"/>
      <c r="AI21" s="344"/>
      <c r="AJ21" s="344"/>
      <c r="AK21" s="344"/>
      <c r="AL21" s="344"/>
      <c r="AM21" s="345"/>
    </row>
    <row r="22" spans="1:39">
      <c r="A22" s="18">
        <f>IF(biodata!B26&lt;&gt;"",biodata!B26,"")</f>
        <v>1118</v>
      </c>
      <c r="B22" s="19" t="str">
        <f>IF(biodata!D26&lt;&gt;"",biodata!D26,"")</f>
        <v/>
      </c>
      <c r="C22" s="47"/>
      <c r="D22" s="47"/>
      <c r="E22" s="46" t="str">
        <f t="shared" si="0"/>
        <v/>
      </c>
      <c r="F22" s="47"/>
      <c r="G22" s="47"/>
      <c r="H22" s="46" t="str">
        <f t="shared" si="1"/>
        <v/>
      </c>
      <c r="I22" s="47"/>
      <c r="J22" s="47"/>
      <c r="K22" s="46" t="str">
        <f t="shared" si="2"/>
        <v/>
      </c>
      <c r="L22" s="47"/>
      <c r="M22" s="47"/>
      <c r="N22" s="46" t="str">
        <f t="shared" si="3"/>
        <v/>
      </c>
      <c r="O22" s="47"/>
      <c r="P22" s="47"/>
      <c r="Q22" s="46" t="str">
        <f t="shared" si="4"/>
        <v/>
      </c>
      <c r="R22" s="47"/>
      <c r="S22" s="47"/>
      <c r="T22" s="48" t="str">
        <f t="shared" si="5"/>
        <v/>
      </c>
      <c r="U22" s="14">
        <f>IF(biodata!B26&lt;&gt;"",biodata!B26,"")</f>
        <v>1118</v>
      </c>
      <c r="V22" s="14" t="str">
        <f>IF(biodata!D26&lt;&gt;"",biodata!D26,"")</f>
        <v/>
      </c>
      <c r="W22" s="48" t="str">
        <f t="shared" si="6"/>
        <v/>
      </c>
      <c r="X22" s="48" t="str">
        <f t="shared" si="7"/>
        <v/>
      </c>
      <c r="Y22" s="48" t="str">
        <f t="shared" si="8"/>
        <v/>
      </c>
      <c r="Z22" s="48" t="str">
        <f t="shared" si="9"/>
        <v/>
      </c>
      <c r="AA22" s="48" t="str">
        <f t="shared" si="10"/>
        <v/>
      </c>
      <c r="AB22" s="48" t="str">
        <f t="shared" si="11"/>
        <v/>
      </c>
      <c r="AC22" s="49" t="str">
        <f t="shared" si="12"/>
        <v/>
      </c>
      <c r="AD22" s="50" t="str">
        <f t="shared" si="13"/>
        <v/>
      </c>
      <c r="AE22" s="22" t="str">
        <f t="shared" si="14"/>
        <v/>
      </c>
      <c r="AF22" s="19" t="str">
        <f t="shared" si="15"/>
        <v/>
      </c>
      <c r="AH22" s="343"/>
      <c r="AI22" s="344"/>
      <c r="AJ22" s="344"/>
      <c r="AK22" s="344"/>
      <c r="AL22" s="344"/>
      <c r="AM22" s="345"/>
    </row>
    <row r="23" spans="1:39">
      <c r="A23" s="18">
        <f>IF(biodata!B27&lt;&gt;"",biodata!B27,"")</f>
        <v>1119</v>
      </c>
      <c r="B23" s="19" t="str">
        <f>IF(biodata!D27&lt;&gt;"",biodata!D27,"")</f>
        <v/>
      </c>
      <c r="C23" s="47"/>
      <c r="D23" s="47"/>
      <c r="E23" s="46" t="str">
        <f t="shared" si="0"/>
        <v/>
      </c>
      <c r="F23" s="47"/>
      <c r="G23" s="47"/>
      <c r="H23" s="46" t="str">
        <f t="shared" si="1"/>
        <v/>
      </c>
      <c r="I23" s="47"/>
      <c r="J23" s="47"/>
      <c r="K23" s="46" t="str">
        <f t="shared" si="2"/>
        <v/>
      </c>
      <c r="L23" s="47"/>
      <c r="M23" s="47"/>
      <c r="N23" s="46" t="str">
        <f t="shared" si="3"/>
        <v/>
      </c>
      <c r="O23" s="47"/>
      <c r="P23" s="47"/>
      <c r="Q23" s="46" t="str">
        <f t="shared" si="4"/>
        <v/>
      </c>
      <c r="R23" s="47"/>
      <c r="S23" s="47"/>
      <c r="T23" s="48" t="str">
        <f t="shared" si="5"/>
        <v/>
      </c>
      <c r="U23" s="14">
        <f>IF(biodata!B27&lt;&gt;"",biodata!B27,"")</f>
        <v>1119</v>
      </c>
      <c r="V23" s="14" t="str">
        <f>IF(biodata!D27&lt;&gt;"",biodata!D27,"")</f>
        <v/>
      </c>
      <c r="W23" s="48" t="str">
        <f t="shared" si="6"/>
        <v/>
      </c>
      <c r="X23" s="48" t="str">
        <f t="shared" si="7"/>
        <v/>
      </c>
      <c r="Y23" s="48" t="str">
        <f t="shared" si="8"/>
        <v/>
      </c>
      <c r="Z23" s="48" t="str">
        <f t="shared" si="9"/>
        <v/>
      </c>
      <c r="AA23" s="48" t="str">
        <f t="shared" si="10"/>
        <v/>
      </c>
      <c r="AB23" s="48" t="str">
        <f t="shared" si="11"/>
        <v/>
      </c>
      <c r="AC23" s="49" t="str">
        <f t="shared" si="12"/>
        <v/>
      </c>
      <c r="AD23" s="50" t="str">
        <f t="shared" si="13"/>
        <v/>
      </c>
      <c r="AE23" s="22" t="str">
        <f t="shared" si="14"/>
        <v/>
      </c>
      <c r="AF23" s="19" t="str">
        <f t="shared" si="15"/>
        <v/>
      </c>
      <c r="AH23" s="343"/>
      <c r="AI23" s="344"/>
      <c r="AJ23" s="344"/>
      <c r="AK23" s="344"/>
      <c r="AL23" s="344"/>
      <c r="AM23" s="345"/>
    </row>
    <row r="24" spans="1:39">
      <c r="A24" s="18">
        <f>IF(biodata!B28&lt;&gt;"",biodata!B28,"")</f>
        <v>1120</v>
      </c>
      <c r="B24" s="19" t="str">
        <f>IF(biodata!D28&lt;&gt;"",biodata!D28,"")</f>
        <v/>
      </c>
      <c r="C24" s="47"/>
      <c r="D24" s="47"/>
      <c r="E24" s="46" t="str">
        <f t="shared" si="0"/>
        <v/>
      </c>
      <c r="F24" s="47"/>
      <c r="G24" s="47"/>
      <c r="H24" s="46" t="str">
        <f t="shared" si="1"/>
        <v/>
      </c>
      <c r="I24" s="47"/>
      <c r="J24" s="47"/>
      <c r="K24" s="46" t="str">
        <f t="shared" si="2"/>
        <v/>
      </c>
      <c r="L24" s="47"/>
      <c r="M24" s="47"/>
      <c r="N24" s="46" t="str">
        <f t="shared" si="3"/>
        <v/>
      </c>
      <c r="O24" s="47"/>
      <c r="P24" s="47"/>
      <c r="Q24" s="46" t="str">
        <f t="shared" si="4"/>
        <v/>
      </c>
      <c r="R24" s="47"/>
      <c r="S24" s="47"/>
      <c r="T24" s="48" t="str">
        <f t="shared" si="5"/>
        <v/>
      </c>
      <c r="U24" s="14">
        <f>IF(biodata!B28&lt;&gt;"",biodata!B28,"")</f>
        <v>1120</v>
      </c>
      <c r="V24" s="14" t="str">
        <f>IF(biodata!D28&lt;&gt;"",biodata!D28,"")</f>
        <v/>
      </c>
      <c r="W24" s="48" t="str">
        <f t="shared" si="6"/>
        <v/>
      </c>
      <c r="X24" s="48" t="str">
        <f t="shared" si="7"/>
        <v/>
      </c>
      <c r="Y24" s="48" t="str">
        <f t="shared" si="8"/>
        <v/>
      </c>
      <c r="Z24" s="48" t="str">
        <f t="shared" si="9"/>
        <v/>
      </c>
      <c r="AA24" s="48" t="str">
        <f t="shared" si="10"/>
        <v/>
      </c>
      <c r="AB24" s="48" t="str">
        <f t="shared" si="11"/>
        <v/>
      </c>
      <c r="AC24" s="49" t="str">
        <f t="shared" si="12"/>
        <v/>
      </c>
      <c r="AD24" s="50" t="str">
        <f t="shared" si="13"/>
        <v/>
      </c>
      <c r="AE24" s="22" t="str">
        <f t="shared" si="14"/>
        <v/>
      </c>
      <c r="AF24" s="19" t="str">
        <f t="shared" si="15"/>
        <v/>
      </c>
      <c r="AH24" s="343"/>
      <c r="AI24" s="344"/>
      <c r="AJ24" s="344"/>
      <c r="AK24" s="344"/>
      <c r="AL24" s="344"/>
      <c r="AM24" s="345"/>
    </row>
    <row r="25" spans="1:39">
      <c r="A25" s="18">
        <f>IF(biodata!B29&lt;&gt;"",biodata!B29,"")</f>
        <v>1121</v>
      </c>
      <c r="B25" s="19" t="str">
        <f>IF(biodata!D29&lt;&gt;"",biodata!D29,"")</f>
        <v/>
      </c>
      <c r="C25" s="47"/>
      <c r="D25" s="47"/>
      <c r="E25" s="46" t="str">
        <f t="shared" si="0"/>
        <v/>
      </c>
      <c r="F25" s="47"/>
      <c r="G25" s="47"/>
      <c r="H25" s="46" t="str">
        <f t="shared" si="1"/>
        <v/>
      </c>
      <c r="I25" s="47"/>
      <c r="J25" s="47"/>
      <c r="K25" s="46" t="str">
        <f t="shared" si="2"/>
        <v/>
      </c>
      <c r="L25" s="47"/>
      <c r="M25" s="47"/>
      <c r="N25" s="46" t="str">
        <f t="shared" si="3"/>
        <v/>
      </c>
      <c r="O25" s="47"/>
      <c r="P25" s="47"/>
      <c r="Q25" s="46" t="str">
        <f t="shared" si="4"/>
        <v/>
      </c>
      <c r="R25" s="47"/>
      <c r="S25" s="47"/>
      <c r="T25" s="48" t="str">
        <f t="shared" si="5"/>
        <v/>
      </c>
      <c r="U25" s="14">
        <f>IF(biodata!B29&lt;&gt;"",biodata!B29,"")</f>
        <v>1121</v>
      </c>
      <c r="V25" s="14" t="str">
        <f>IF(biodata!D29&lt;&gt;"",biodata!D29,"")</f>
        <v/>
      </c>
      <c r="W25" s="48" t="str">
        <f t="shared" si="6"/>
        <v/>
      </c>
      <c r="X25" s="48" t="str">
        <f t="shared" si="7"/>
        <v/>
      </c>
      <c r="Y25" s="48" t="str">
        <f t="shared" si="8"/>
        <v/>
      </c>
      <c r="Z25" s="48" t="str">
        <f t="shared" si="9"/>
        <v/>
      </c>
      <c r="AA25" s="48" t="str">
        <f t="shared" si="10"/>
        <v/>
      </c>
      <c r="AB25" s="48" t="str">
        <f t="shared" si="11"/>
        <v/>
      </c>
      <c r="AC25" s="49" t="str">
        <f t="shared" si="12"/>
        <v/>
      </c>
      <c r="AD25" s="50" t="str">
        <f t="shared" si="13"/>
        <v/>
      </c>
      <c r="AE25" s="22" t="str">
        <f t="shared" si="14"/>
        <v/>
      </c>
      <c r="AF25" s="19" t="str">
        <f t="shared" si="15"/>
        <v/>
      </c>
      <c r="AH25" s="343"/>
      <c r="AI25" s="344"/>
      <c r="AJ25" s="344"/>
      <c r="AK25" s="344"/>
      <c r="AL25" s="344"/>
      <c r="AM25" s="345"/>
    </row>
    <row r="26" spans="1:39" ht="16.5" thickBot="1">
      <c r="A26" s="18">
        <f>IF(biodata!B30&lt;&gt;"",biodata!B30,"")</f>
        <v>1122</v>
      </c>
      <c r="B26" s="19" t="str">
        <f>IF(biodata!D30&lt;&gt;"",biodata!D30,"")</f>
        <v/>
      </c>
      <c r="C26" s="47"/>
      <c r="D26" s="47"/>
      <c r="E26" s="46" t="str">
        <f t="shared" si="0"/>
        <v/>
      </c>
      <c r="F26" s="47"/>
      <c r="G26" s="47"/>
      <c r="H26" s="46" t="str">
        <f t="shared" si="1"/>
        <v/>
      </c>
      <c r="I26" s="47"/>
      <c r="J26" s="47"/>
      <c r="K26" s="46" t="str">
        <f t="shared" si="2"/>
        <v/>
      </c>
      <c r="L26" s="47"/>
      <c r="M26" s="47"/>
      <c r="N26" s="46" t="str">
        <f t="shared" si="3"/>
        <v/>
      </c>
      <c r="O26" s="47"/>
      <c r="P26" s="47"/>
      <c r="Q26" s="46" t="str">
        <f t="shared" si="4"/>
        <v/>
      </c>
      <c r="R26" s="47"/>
      <c r="S26" s="47"/>
      <c r="T26" s="48" t="str">
        <f t="shared" si="5"/>
        <v/>
      </c>
      <c r="U26" s="14">
        <f>IF(biodata!B30&lt;&gt;"",biodata!B30,"")</f>
        <v>1122</v>
      </c>
      <c r="V26" s="14" t="str">
        <f>IF(biodata!D30&lt;&gt;"",biodata!D30,"")</f>
        <v/>
      </c>
      <c r="W26" s="48" t="str">
        <f t="shared" si="6"/>
        <v/>
      </c>
      <c r="X26" s="48" t="str">
        <f t="shared" si="7"/>
        <v/>
      </c>
      <c r="Y26" s="48" t="str">
        <f t="shared" si="8"/>
        <v/>
      </c>
      <c r="Z26" s="48" t="str">
        <f t="shared" si="9"/>
        <v/>
      </c>
      <c r="AA26" s="48" t="str">
        <f t="shared" si="10"/>
        <v/>
      </c>
      <c r="AB26" s="48" t="str">
        <f t="shared" si="11"/>
        <v/>
      </c>
      <c r="AC26" s="49" t="str">
        <f t="shared" si="12"/>
        <v/>
      </c>
      <c r="AD26" s="50" t="str">
        <f t="shared" si="13"/>
        <v/>
      </c>
      <c r="AE26" s="22" t="str">
        <f t="shared" si="14"/>
        <v/>
      </c>
      <c r="AF26" s="19" t="str">
        <f t="shared" si="15"/>
        <v/>
      </c>
      <c r="AH26" s="346"/>
      <c r="AI26" s="347"/>
      <c r="AJ26" s="347"/>
      <c r="AK26" s="347"/>
      <c r="AL26" s="347"/>
      <c r="AM26" s="348"/>
    </row>
    <row r="27" spans="1:39">
      <c r="A27" s="18">
        <f>IF(biodata!B31&lt;&gt;"",biodata!B31,"")</f>
        <v>1123</v>
      </c>
      <c r="B27" s="19" t="str">
        <f>IF(biodata!D31&lt;&gt;"",biodata!D31,"")</f>
        <v/>
      </c>
      <c r="C27" s="47"/>
      <c r="D27" s="47"/>
      <c r="E27" s="46" t="str">
        <f t="shared" si="0"/>
        <v/>
      </c>
      <c r="F27" s="47"/>
      <c r="G27" s="47"/>
      <c r="H27" s="46" t="str">
        <f t="shared" si="1"/>
        <v/>
      </c>
      <c r="I27" s="47"/>
      <c r="J27" s="47"/>
      <c r="K27" s="46" t="str">
        <f t="shared" si="2"/>
        <v/>
      </c>
      <c r="L27" s="47"/>
      <c r="M27" s="47"/>
      <c r="N27" s="46" t="str">
        <f t="shared" si="3"/>
        <v/>
      </c>
      <c r="O27" s="47"/>
      <c r="P27" s="47"/>
      <c r="Q27" s="46" t="str">
        <f t="shared" si="4"/>
        <v/>
      </c>
      <c r="R27" s="47"/>
      <c r="S27" s="47"/>
      <c r="T27" s="48" t="str">
        <f t="shared" si="5"/>
        <v/>
      </c>
      <c r="U27" s="14">
        <f>IF(biodata!B31&lt;&gt;"",biodata!B31,"")</f>
        <v>1123</v>
      </c>
      <c r="V27" s="14" t="str">
        <f>IF(biodata!D31&lt;&gt;"",biodata!D31,"")</f>
        <v/>
      </c>
      <c r="W27" s="48" t="str">
        <f t="shared" si="6"/>
        <v/>
      </c>
      <c r="X27" s="48" t="str">
        <f t="shared" si="7"/>
        <v/>
      </c>
      <c r="Y27" s="48" t="str">
        <f t="shared" si="8"/>
        <v/>
      </c>
      <c r="Z27" s="48" t="str">
        <f t="shared" si="9"/>
        <v/>
      </c>
      <c r="AA27" s="48" t="str">
        <f t="shared" si="10"/>
        <v/>
      </c>
      <c r="AB27" s="48" t="str">
        <f t="shared" si="11"/>
        <v/>
      </c>
      <c r="AC27" s="49" t="str">
        <f t="shared" si="12"/>
        <v/>
      </c>
      <c r="AD27" s="50" t="str">
        <f t="shared" si="13"/>
        <v/>
      </c>
      <c r="AE27" s="22" t="str">
        <f t="shared" si="14"/>
        <v/>
      </c>
      <c r="AF27" s="19" t="str">
        <f t="shared" si="15"/>
        <v/>
      </c>
    </row>
    <row r="28" spans="1:39">
      <c r="A28" s="18">
        <f>IF(biodata!B32&lt;&gt;"",biodata!B32,"")</f>
        <v>1124</v>
      </c>
      <c r="B28" s="19" t="str">
        <f>IF(biodata!D32&lt;&gt;"",biodata!D32,"")</f>
        <v/>
      </c>
      <c r="C28" s="47"/>
      <c r="D28" s="47"/>
      <c r="E28" s="46" t="str">
        <f t="shared" si="0"/>
        <v/>
      </c>
      <c r="F28" s="47"/>
      <c r="G28" s="47"/>
      <c r="H28" s="46" t="str">
        <f t="shared" si="1"/>
        <v/>
      </c>
      <c r="I28" s="47"/>
      <c r="J28" s="47"/>
      <c r="K28" s="46" t="str">
        <f t="shared" si="2"/>
        <v/>
      </c>
      <c r="L28" s="47"/>
      <c r="M28" s="47"/>
      <c r="N28" s="46" t="str">
        <f t="shared" si="3"/>
        <v/>
      </c>
      <c r="O28" s="47"/>
      <c r="P28" s="47"/>
      <c r="Q28" s="46" t="str">
        <f t="shared" si="4"/>
        <v/>
      </c>
      <c r="R28" s="47"/>
      <c r="S28" s="47"/>
      <c r="T28" s="48" t="str">
        <f t="shared" si="5"/>
        <v/>
      </c>
      <c r="U28" s="14">
        <f>IF(biodata!B32&lt;&gt;"",biodata!B32,"")</f>
        <v>1124</v>
      </c>
      <c r="V28" s="14" t="str">
        <f>IF(biodata!D32&lt;&gt;"",biodata!D32,"")</f>
        <v/>
      </c>
      <c r="W28" s="48" t="str">
        <f t="shared" si="6"/>
        <v/>
      </c>
      <c r="X28" s="48" t="str">
        <f t="shared" si="7"/>
        <v/>
      </c>
      <c r="Y28" s="48" t="str">
        <f t="shared" si="8"/>
        <v/>
      </c>
      <c r="Z28" s="48" t="str">
        <f t="shared" si="9"/>
        <v/>
      </c>
      <c r="AA28" s="48" t="str">
        <f t="shared" si="10"/>
        <v/>
      </c>
      <c r="AB28" s="48" t="str">
        <f t="shared" si="11"/>
        <v/>
      </c>
      <c r="AC28" s="49" t="str">
        <f t="shared" si="12"/>
        <v/>
      </c>
      <c r="AD28" s="50" t="str">
        <f t="shared" si="13"/>
        <v/>
      </c>
      <c r="AE28" s="22" t="str">
        <f t="shared" si="14"/>
        <v/>
      </c>
      <c r="AF28" s="19" t="str">
        <f t="shared" si="15"/>
        <v/>
      </c>
    </row>
    <row r="29" spans="1:39">
      <c r="A29" s="18">
        <f>IF(biodata!B33&lt;&gt;"",biodata!B33,"")</f>
        <v>1125</v>
      </c>
      <c r="B29" s="19" t="str">
        <f>IF(biodata!D33&lt;&gt;"",biodata!D33,"")</f>
        <v/>
      </c>
      <c r="C29" s="47"/>
      <c r="D29" s="47"/>
      <c r="E29" s="46" t="str">
        <f t="shared" si="0"/>
        <v/>
      </c>
      <c r="F29" s="47"/>
      <c r="G29" s="47"/>
      <c r="H29" s="46" t="str">
        <f t="shared" si="1"/>
        <v/>
      </c>
      <c r="I29" s="47"/>
      <c r="J29" s="47"/>
      <c r="K29" s="46" t="str">
        <f t="shared" si="2"/>
        <v/>
      </c>
      <c r="L29" s="47"/>
      <c r="M29" s="47"/>
      <c r="N29" s="46" t="str">
        <f t="shared" si="3"/>
        <v/>
      </c>
      <c r="O29" s="47"/>
      <c r="P29" s="47"/>
      <c r="Q29" s="46" t="str">
        <f t="shared" si="4"/>
        <v/>
      </c>
      <c r="R29" s="47"/>
      <c r="S29" s="47"/>
      <c r="T29" s="48" t="str">
        <f t="shared" si="5"/>
        <v/>
      </c>
      <c r="U29" s="14">
        <f>IF(biodata!B33&lt;&gt;"",biodata!B33,"")</f>
        <v>1125</v>
      </c>
      <c r="V29" s="14" t="str">
        <f>IF(biodata!D33&lt;&gt;"",biodata!D33,"")</f>
        <v/>
      </c>
      <c r="W29" s="48" t="str">
        <f t="shared" si="6"/>
        <v/>
      </c>
      <c r="X29" s="48" t="str">
        <f t="shared" si="7"/>
        <v/>
      </c>
      <c r="Y29" s="48" t="str">
        <f t="shared" si="8"/>
        <v/>
      </c>
      <c r="Z29" s="48" t="str">
        <f t="shared" si="9"/>
        <v/>
      </c>
      <c r="AA29" s="48" t="str">
        <f t="shared" si="10"/>
        <v/>
      </c>
      <c r="AB29" s="48" t="str">
        <f t="shared" si="11"/>
        <v/>
      </c>
      <c r="AC29" s="49" t="str">
        <f t="shared" si="12"/>
        <v/>
      </c>
      <c r="AD29" s="50" t="str">
        <f t="shared" si="13"/>
        <v/>
      </c>
      <c r="AE29" s="22" t="str">
        <f t="shared" si="14"/>
        <v/>
      </c>
      <c r="AF29" s="19" t="str">
        <f t="shared" si="15"/>
        <v/>
      </c>
    </row>
    <row r="30" spans="1:39">
      <c r="A30" s="18">
        <f>IF(biodata!B34&lt;&gt;"",biodata!B34,"")</f>
        <v>1126</v>
      </c>
      <c r="B30" s="19" t="str">
        <f>IF(biodata!D34&lt;&gt;"",biodata!D34,"")</f>
        <v/>
      </c>
      <c r="C30" s="47"/>
      <c r="D30" s="47"/>
      <c r="E30" s="46" t="str">
        <f t="shared" si="0"/>
        <v/>
      </c>
      <c r="F30" s="47"/>
      <c r="G30" s="47"/>
      <c r="H30" s="46" t="str">
        <f t="shared" si="1"/>
        <v/>
      </c>
      <c r="I30" s="47"/>
      <c r="J30" s="47"/>
      <c r="K30" s="46" t="str">
        <f t="shared" si="2"/>
        <v/>
      </c>
      <c r="L30" s="47"/>
      <c r="M30" s="47"/>
      <c r="N30" s="46" t="str">
        <f t="shared" si="3"/>
        <v/>
      </c>
      <c r="O30" s="47"/>
      <c r="P30" s="47"/>
      <c r="Q30" s="46" t="str">
        <f t="shared" si="4"/>
        <v/>
      </c>
      <c r="R30" s="47"/>
      <c r="S30" s="47"/>
      <c r="T30" s="48" t="str">
        <f t="shared" si="5"/>
        <v/>
      </c>
      <c r="U30" s="14">
        <f>IF(biodata!B34&lt;&gt;"",biodata!B34,"")</f>
        <v>1126</v>
      </c>
      <c r="V30" s="14" t="str">
        <f>IF(biodata!D34&lt;&gt;"",biodata!D34,"")</f>
        <v/>
      </c>
      <c r="W30" s="48" t="str">
        <f t="shared" si="6"/>
        <v/>
      </c>
      <c r="X30" s="48" t="str">
        <f t="shared" si="7"/>
        <v/>
      </c>
      <c r="Y30" s="48" t="str">
        <f t="shared" si="8"/>
        <v/>
      </c>
      <c r="Z30" s="48" t="str">
        <f t="shared" si="9"/>
        <v/>
      </c>
      <c r="AA30" s="48" t="str">
        <f t="shared" si="10"/>
        <v/>
      </c>
      <c r="AB30" s="48" t="str">
        <f t="shared" si="11"/>
        <v/>
      </c>
      <c r="AC30" s="49" t="str">
        <f t="shared" si="12"/>
        <v/>
      </c>
      <c r="AD30" s="50" t="str">
        <f t="shared" si="13"/>
        <v/>
      </c>
      <c r="AE30" s="22" t="str">
        <f t="shared" si="14"/>
        <v/>
      </c>
      <c r="AF30" s="19" t="str">
        <f t="shared" si="15"/>
        <v/>
      </c>
    </row>
    <row r="31" spans="1:39">
      <c r="A31" s="18">
        <f>IF(biodata!B35&lt;&gt;"",biodata!B35,"")</f>
        <v>1127</v>
      </c>
      <c r="B31" s="19" t="str">
        <f>IF(biodata!D35&lt;&gt;"",biodata!D35,"")</f>
        <v/>
      </c>
      <c r="C31" s="47"/>
      <c r="D31" s="47"/>
      <c r="E31" s="46" t="str">
        <f t="shared" si="0"/>
        <v/>
      </c>
      <c r="F31" s="47"/>
      <c r="G31" s="47"/>
      <c r="H31" s="46" t="str">
        <f t="shared" si="1"/>
        <v/>
      </c>
      <c r="I31" s="47"/>
      <c r="J31" s="47"/>
      <c r="K31" s="46" t="str">
        <f t="shared" si="2"/>
        <v/>
      </c>
      <c r="L31" s="47"/>
      <c r="M31" s="47"/>
      <c r="N31" s="46" t="str">
        <f t="shared" si="3"/>
        <v/>
      </c>
      <c r="O31" s="47"/>
      <c r="P31" s="47"/>
      <c r="Q31" s="46" t="str">
        <f t="shared" si="4"/>
        <v/>
      </c>
      <c r="R31" s="47"/>
      <c r="S31" s="47"/>
      <c r="T31" s="48" t="str">
        <f t="shared" si="5"/>
        <v/>
      </c>
      <c r="U31" s="14">
        <f>IF(biodata!B35&lt;&gt;"",biodata!B35,"")</f>
        <v>1127</v>
      </c>
      <c r="V31" s="14" t="str">
        <f>IF(biodata!D35&lt;&gt;"",biodata!D35,"")</f>
        <v/>
      </c>
      <c r="W31" s="48" t="str">
        <f t="shared" si="6"/>
        <v/>
      </c>
      <c r="X31" s="48" t="str">
        <f t="shared" si="7"/>
        <v/>
      </c>
      <c r="Y31" s="48" t="str">
        <f t="shared" si="8"/>
        <v/>
      </c>
      <c r="Z31" s="48" t="str">
        <f t="shared" si="9"/>
        <v/>
      </c>
      <c r="AA31" s="48" t="str">
        <f t="shared" si="10"/>
        <v/>
      </c>
      <c r="AB31" s="48" t="str">
        <f t="shared" si="11"/>
        <v/>
      </c>
      <c r="AC31" s="49" t="str">
        <f t="shared" si="12"/>
        <v/>
      </c>
      <c r="AD31" s="50" t="str">
        <f t="shared" si="13"/>
        <v/>
      </c>
      <c r="AE31" s="22" t="str">
        <f t="shared" si="14"/>
        <v/>
      </c>
      <c r="AF31" s="19" t="str">
        <f t="shared" si="15"/>
        <v/>
      </c>
    </row>
    <row r="32" spans="1:39">
      <c r="A32" s="18">
        <f>IF(biodata!B36&lt;&gt;"",biodata!B36,"")</f>
        <v>1128</v>
      </c>
      <c r="B32" s="19" t="str">
        <f>IF(biodata!D36&lt;&gt;"",biodata!D36,"")</f>
        <v/>
      </c>
      <c r="C32" s="47"/>
      <c r="D32" s="47"/>
      <c r="E32" s="46" t="str">
        <f t="shared" si="0"/>
        <v/>
      </c>
      <c r="F32" s="47"/>
      <c r="G32" s="47"/>
      <c r="H32" s="46" t="str">
        <f t="shared" si="1"/>
        <v/>
      </c>
      <c r="I32" s="47"/>
      <c r="J32" s="47"/>
      <c r="K32" s="46" t="str">
        <f t="shared" si="2"/>
        <v/>
      </c>
      <c r="L32" s="47"/>
      <c r="M32" s="47"/>
      <c r="N32" s="46" t="str">
        <f t="shared" si="3"/>
        <v/>
      </c>
      <c r="O32" s="47"/>
      <c r="P32" s="47"/>
      <c r="Q32" s="46" t="str">
        <f t="shared" si="4"/>
        <v/>
      </c>
      <c r="R32" s="47"/>
      <c r="S32" s="47"/>
      <c r="T32" s="48" t="str">
        <f t="shared" si="5"/>
        <v/>
      </c>
      <c r="U32" s="14">
        <f>IF(biodata!B36&lt;&gt;"",biodata!B36,"")</f>
        <v>1128</v>
      </c>
      <c r="V32" s="14" t="str">
        <f>IF(biodata!D36&lt;&gt;"",biodata!D36,"")</f>
        <v/>
      </c>
      <c r="W32" s="48" t="str">
        <f t="shared" si="6"/>
        <v/>
      </c>
      <c r="X32" s="48" t="str">
        <f t="shared" si="7"/>
        <v/>
      </c>
      <c r="Y32" s="48" t="str">
        <f t="shared" si="8"/>
        <v/>
      </c>
      <c r="Z32" s="48" t="str">
        <f t="shared" si="9"/>
        <v/>
      </c>
      <c r="AA32" s="48" t="str">
        <f t="shared" si="10"/>
        <v/>
      </c>
      <c r="AB32" s="48" t="str">
        <f t="shared" si="11"/>
        <v/>
      </c>
      <c r="AC32" s="49" t="str">
        <f t="shared" si="12"/>
        <v/>
      </c>
      <c r="AD32" s="50" t="str">
        <f t="shared" si="13"/>
        <v/>
      </c>
      <c r="AE32" s="22" t="str">
        <f t="shared" si="14"/>
        <v/>
      </c>
      <c r="AF32" s="19" t="str">
        <f t="shared" si="15"/>
        <v/>
      </c>
    </row>
    <row r="33" spans="1:32">
      <c r="A33" s="18" t="str">
        <f>IF(biodata!B37&lt;&gt;"",biodata!B37,"")</f>
        <v/>
      </c>
      <c r="B33" s="19" t="str">
        <f>IF(biodata!D37&lt;&gt;"",biodata!D37,"")</f>
        <v/>
      </c>
      <c r="C33" s="47"/>
      <c r="D33" s="47"/>
      <c r="E33" s="46" t="str">
        <f t="shared" si="0"/>
        <v/>
      </c>
      <c r="F33" s="47"/>
      <c r="G33" s="47"/>
      <c r="H33" s="46" t="str">
        <f t="shared" si="1"/>
        <v/>
      </c>
      <c r="I33" s="47"/>
      <c r="J33" s="47"/>
      <c r="K33" s="46" t="str">
        <f t="shared" si="2"/>
        <v/>
      </c>
      <c r="L33" s="47"/>
      <c r="M33" s="47"/>
      <c r="N33" s="46" t="str">
        <f t="shared" si="3"/>
        <v/>
      </c>
      <c r="O33" s="47"/>
      <c r="P33" s="47"/>
      <c r="Q33" s="46" t="str">
        <f t="shared" si="4"/>
        <v/>
      </c>
      <c r="R33" s="47"/>
      <c r="S33" s="47"/>
      <c r="T33" s="48" t="str">
        <f t="shared" si="5"/>
        <v/>
      </c>
      <c r="U33" s="14" t="str">
        <f>IF(biodata!B37&lt;&gt;"",biodata!B37,"")</f>
        <v/>
      </c>
      <c r="V33" s="14" t="str">
        <f>IF(biodata!D37&lt;&gt;"",biodata!D37,"")</f>
        <v/>
      </c>
      <c r="W33" s="48" t="str">
        <f t="shared" si="6"/>
        <v/>
      </c>
      <c r="X33" s="48" t="str">
        <f t="shared" si="7"/>
        <v/>
      </c>
      <c r="Y33" s="48" t="str">
        <f t="shared" si="8"/>
        <v/>
      </c>
      <c r="Z33" s="48" t="str">
        <f t="shared" si="9"/>
        <v/>
      </c>
      <c r="AA33" s="48" t="str">
        <f t="shared" si="10"/>
        <v/>
      </c>
      <c r="AB33" s="48" t="str">
        <f t="shared" si="11"/>
        <v/>
      </c>
      <c r="AC33" s="49" t="str">
        <f t="shared" si="12"/>
        <v/>
      </c>
      <c r="AD33" s="50" t="str">
        <f t="shared" si="13"/>
        <v/>
      </c>
      <c r="AE33" s="22" t="str">
        <f t="shared" si="14"/>
        <v/>
      </c>
      <c r="AF33" s="19" t="str">
        <f t="shared" si="15"/>
        <v/>
      </c>
    </row>
    <row r="34" spans="1:32">
      <c r="A34" s="18" t="str">
        <f>IF(biodata!B38&lt;&gt;"",biodata!B38,"")</f>
        <v/>
      </c>
      <c r="B34" s="19" t="str">
        <f>IF(biodata!D38&lt;&gt;"",biodata!D38,"")</f>
        <v/>
      </c>
      <c r="C34" s="47"/>
      <c r="D34" s="47"/>
      <c r="E34" s="46" t="str">
        <f t="shared" si="0"/>
        <v/>
      </c>
      <c r="F34" s="47"/>
      <c r="G34" s="47"/>
      <c r="H34" s="46" t="str">
        <f t="shared" si="1"/>
        <v/>
      </c>
      <c r="I34" s="47"/>
      <c r="J34" s="47"/>
      <c r="K34" s="46" t="str">
        <f t="shared" si="2"/>
        <v/>
      </c>
      <c r="L34" s="47"/>
      <c r="M34" s="47"/>
      <c r="N34" s="46" t="str">
        <f t="shared" si="3"/>
        <v/>
      </c>
      <c r="O34" s="47"/>
      <c r="P34" s="47"/>
      <c r="Q34" s="46" t="str">
        <f t="shared" si="4"/>
        <v/>
      </c>
      <c r="R34" s="47"/>
      <c r="S34" s="47"/>
      <c r="T34" s="48" t="str">
        <f t="shared" si="5"/>
        <v/>
      </c>
      <c r="U34" s="14" t="str">
        <f>IF(biodata!B38&lt;&gt;"",biodata!B38,"")</f>
        <v/>
      </c>
      <c r="V34" s="14" t="str">
        <f>IF(biodata!D38&lt;&gt;"",biodata!D38,"")</f>
        <v/>
      </c>
      <c r="W34" s="48" t="str">
        <f t="shared" si="6"/>
        <v/>
      </c>
      <c r="X34" s="48" t="str">
        <f t="shared" si="7"/>
        <v/>
      </c>
      <c r="Y34" s="48" t="str">
        <f t="shared" si="8"/>
        <v/>
      </c>
      <c r="Z34" s="48" t="str">
        <f t="shared" si="9"/>
        <v/>
      </c>
      <c r="AA34" s="48" t="str">
        <f t="shared" si="10"/>
        <v/>
      </c>
      <c r="AB34" s="48" t="str">
        <f t="shared" si="11"/>
        <v/>
      </c>
      <c r="AC34" s="49" t="str">
        <f t="shared" si="12"/>
        <v/>
      </c>
      <c r="AD34" s="50" t="str">
        <f t="shared" si="13"/>
        <v/>
      </c>
      <c r="AE34" s="22" t="str">
        <f t="shared" si="14"/>
        <v/>
      </c>
      <c r="AF34" s="19" t="str">
        <f t="shared" si="15"/>
        <v/>
      </c>
    </row>
    <row r="35" spans="1:32">
      <c r="A35" s="18" t="str">
        <f>IF(biodata!B39&lt;&gt;"",biodata!B39,"")</f>
        <v/>
      </c>
      <c r="B35" s="19" t="str">
        <f>IF(biodata!D39&lt;&gt;"",biodata!D39,"")</f>
        <v/>
      </c>
      <c r="C35" s="47"/>
      <c r="D35" s="47"/>
      <c r="E35" s="46" t="str">
        <f t="shared" si="0"/>
        <v/>
      </c>
      <c r="F35" s="47"/>
      <c r="G35" s="47"/>
      <c r="H35" s="46" t="str">
        <f t="shared" si="1"/>
        <v/>
      </c>
      <c r="I35" s="47"/>
      <c r="J35" s="47"/>
      <c r="K35" s="46" t="str">
        <f t="shared" si="2"/>
        <v/>
      </c>
      <c r="L35" s="47"/>
      <c r="M35" s="47"/>
      <c r="N35" s="46" t="str">
        <f t="shared" si="3"/>
        <v/>
      </c>
      <c r="O35" s="47"/>
      <c r="P35" s="47"/>
      <c r="Q35" s="46" t="str">
        <f t="shared" si="4"/>
        <v/>
      </c>
      <c r="R35" s="47"/>
      <c r="S35" s="47"/>
      <c r="T35" s="48" t="str">
        <f t="shared" si="5"/>
        <v/>
      </c>
      <c r="U35" s="14" t="str">
        <f>IF(biodata!B39&lt;&gt;"",biodata!B39,"")</f>
        <v/>
      </c>
      <c r="V35" s="14" t="str">
        <f>IF(biodata!D39&lt;&gt;"",biodata!D39,"")</f>
        <v/>
      </c>
      <c r="W35" s="48" t="str">
        <f t="shared" si="6"/>
        <v/>
      </c>
      <c r="X35" s="48" t="str">
        <f t="shared" si="7"/>
        <v/>
      </c>
      <c r="Y35" s="48" t="str">
        <f t="shared" si="8"/>
        <v/>
      </c>
      <c r="Z35" s="48" t="str">
        <f t="shared" si="9"/>
        <v/>
      </c>
      <c r="AA35" s="48" t="str">
        <f t="shared" si="10"/>
        <v/>
      </c>
      <c r="AB35" s="48" t="str">
        <f t="shared" si="11"/>
        <v/>
      </c>
      <c r="AC35" s="49" t="str">
        <f t="shared" si="12"/>
        <v/>
      </c>
      <c r="AD35" s="50" t="str">
        <f t="shared" si="13"/>
        <v/>
      </c>
      <c r="AE35" s="22" t="str">
        <f t="shared" si="14"/>
        <v/>
      </c>
      <c r="AF35" s="19" t="str">
        <f t="shared" si="15"/>
        <v/>
      </c>
    </row>
    <row r="36" spans="1:32">
      <c r="A36" s="18" t="str">
        <f>IF(biodata!B40&lt;&gt;"",biodata!B40,"")</f>
        <v/>
      </c>
      <c r="B36" s="19" t="str">
        <f>IF(biodata!D40&lt;&gt;"",biodata!D40,"")</f>
        <v/>
      </c>
      <c r="C36" s="47"/>
      <c r="D36" s="47"/>
      <c r="E36" s="46" t="str">
        <f t="shared" si="0"/>
        <v/>
      </c>
      <c r="F36" s="47"/>
      <c r="G36" s="47"/>
      <c r="H36" s="46" t="str">
        <f t="shared" si="1"/>
        <v/>
      </c>
      <c r="I36" s="47"/>
      <c r="J36" s="47"/>
      <c r="K36" s="46" t="str">
        <f t="shared" si="2"/>
        <v/>
      </c>
      <c r="L36" s="47"/>
      <c r="M36" s="47"/>
      <c r="N36" s="46" t="str">
        <f t="shared" si="3"/>
        <v/>
      </c>
      <c r="O36" s="47"/>
      <c r="P36" s="47"/>
      <c r="Q36" s="46" t="str">
        <f t="shared" si="4"/>
        <v/>
      </c>
      <c r="R36" s="47"/>
      <c r="S36" s="47"/>
      <c r="T36" s="48" t="str">
        <f t="shared" si="5"/>
        <v/>
      </c>
      <c r="U36" s="14" t="str">
        <f>IF(biodata!B40&lt;&gt;"",biodata!B40,"")</f>
        <v/>
      </c>
      <c r="V36" s="14" t="str">
        <f>IF(biodata!D40&lt;&gt;"",biodata!D40,"")</f>
        <v/>
      </c>
      <c r="W36" s="48" t="str">
        <f t="shared" si="6"/>
        <v/>
      </c>
      <c r="X36" s="48" t="str">
        <f t="shared" si="7"/>
        <v/>
      </c>
      <c r="Y36" s="48" t="str">
        <f t="shared" si="8"/>
        <v/>
      </c>
      <c r="Z36" s="48" t="str">
        <f t="shared" si="9"/>
        <v/>
      </c>
      <c r="AA36" s="48" t="str">
        <f t="shared" si="10"/>
        <v/>
      </c>
      <c r="AB36" s="48" t="str">
        <f t="shared" si="11"/>
        <v/>
      </c>
      <c r="AC36" s="49" t="str">
        <f t="shared" si="12"/>
        <v/>
      </c>
      <c r="AD36" s="50" t="str">
        <f t="shared" si="13"/>
        <v/>
      </c>
      <c r="AE36" s="22" t="str">
        <f t="shared" si="14"/>
        <v/>
      </c>
      <c r="AF36" s="19" t="str">
        <f t="shared" si="15"/>
        <v/>
      </c>
    </row>
    <row r="37" spans="1:32">
      <c r="A37" s="18" t="str">
        <f>IF(biodata!B41&lt;&gt;"",biodata!B41,"")</f>
        <v/>
      </c>
      <c r="B37" s="19" t="str">
        <f>IF(biodata!D41&lt;&gt;"",biodata!D41,"")</f>
        <v/>
      </c>
      <c r="C37" s="47"/>
      <c r="D37" s="47"/>
      <c r="E37" s="46" t="str">
        <f t="shared" si="0"/>
        <v/>
      </c>
      <c r="F37" s="47"/>
      <c r="G37" s="47"/>
      <c r="H37" s="46" t="str">
        <f t="shared" si="1"/>
        <v/>
      </c>
      <c r="I37" s="47"/>
      <c r="J37" s="47"/>
      <c r="K37" s="46" t="str">
        <f t="shared" si="2"/>
        <v/>
      </c>
      <c r="L37" s="47"/>
      <c r="M37" s="47"/>
      <c r="N37" s="46" t="str">
        <f t="shared" si="3"/>
        <v/>
      </c>
      <c r="O37" s="47"/>
      <c r="P37" s="47"/>
      <c r="Q37" s="46" t="str">
        <f t="shared" si="4"/>
        <v/>
      </c>
      <c r="R37" s="47"/>
      <c r="S37" s="47"/>
      <c r="T37" s="48" t="str">
        <f t="shared" si="5"/>
        <v/>
      </c>
      <c r="U37" s="14" t="str">
        <f>IF(biodata!B41&lt;&gt;"",biodata!B41,"")</f>
        <v/>
      </c>
      <c r="V37" s="14" t="str">
        <f>IF(biodata!D41&lt;&gt;"",biodata!D41,"")</f>
        <v/>
      </c>
      <c r="W37" s="48" t="str">
        <f t="shared" si="6"/>
        <v/>
      </c>
      <c r="X37" s="48" t="str">
        <f t="shared" si="7"/>
        <v/>
      </c>
      <c r="Y37" s="48" t="str">
        <f t="shared" si="8"/>
        <v/>
      </c>
      <c r="Z37" s="48" t="str">
        <f t="shared" si="9"/>
        <v/>
      </c>
      <c r="AA37" s="48" t="str">
        <f t="shared" si="10"/>
        <v/>
      </c>
      <c r="AB37" s="48" t="str">
        <f t="shared" si="11"/>
        <v/>
      </c>
      <c r="AC37" s="49" t="str">
        <f t="shared" si="12"/>
        <v/>
      </c>
      <c r="AD37" s="50" t="str">
        <f t="shared" si="13"/>
        <v/>
      </c>
      <c r="AE37" s="22" t="str">
        <f t="shared" si="14"/>
        <v/>
      </c>
      <c r="AF37" s="19" t="str">
        <f t="shared" si="15"/>
        <v/>
      </c>
    </row>
    <row r="38" spans="1:32">
      <c r="A38" s="18" t="str">
        <f>IF(biodata!B42&lt;&gt;"",biodata!B42,"")</f>
        <v/>
      </c>
      <c r="B38" s="19" t="str">
        <f>IF(biodata!D42&lt;&gt;"",biodata!D42,"")</f>
        <v/>
      </c>
      <c r="C38" s="47"/>
      <c r="D38" s="47"/>
      <c r="E38" s="46" t="str">
        <f t="shared" si="0"/>
        <v/>
      </c>
      <c r="F38" s="47"/>
      <c r="G38" s="47"/>
      <c r="H38" s="46" t="str">
        <f t="shared" si="1"/>
        <v/>
      </c>
      <c r="I38" s="47"/>
      <c r="J38" s="47"/>
      <c r="K38" s="46" t="str">
        <f t="shared" si="2"/>
        <v/>
      </c>
      <c r="L38" s="47"/>
      <c r="M38" s="47"/>
      <c r="N38" s="46" t="str">
        <f t="shared" si="3"/>
        <v/>
      </c>
      <c r="O38" s="47"/>
      <c r="P38" s="47"/>
      <c r="Q38" s="46" t="str">
        <f t="shared" si="4"/>
        <v/>
      </c>
      <c r="R38" s="47"/>
      <c r="S38" s="47"/>
      <c r="T38" s="48" t="str">
        <f t="shared" si="5"/>
        <v/>
      </c>
      <c r="U38" s="14" t="str">
        <f>IF(biodata!B42&lt;&gt;"",biodata!B42,"")</f>
        <v/>
      </c>
      <c r="V38" s="14" t="str">
        <f>IF(biodata!D42&lt;&gt;"",biodata!D42,"")</f>
        <v/>
      </c>
      <c r="W38" s="48" t="str">
        <f t="shared" si="6"/>
        <v/>
      </c>
      <c r="X38" s="48" t="str">
        <f t="shared" si="7"/>
        <v/>
      </c>
      <c r="Y38" s="48" t="str">
        <f t="shared" si="8"/>
        <v/>
      </c>
      <c r="Z38" s="48" t="str">
        <f t="shared" si="9"/>
        <v/>
      </c>
      <c r="AA38" s="48" t="str">
        <f t="shared" si="10"/>
        <v/>
      </c>
      <c r="AB38" s="48" t="str">
        <f t="shared" si="11"/>
        <v/>
      </c>
      <c r="AC38" s="49" t="str">
        <f t="shared" si="12"/>
        <v/>
      </c>
      <c r="AD38" s="50" t="str">
        <f t="shared" si="13"/>
        <v/>
      </c>
      <c r="AE38" s="22" t="str">
        <f t="shared" si="14"/>
        <v/>
      </c>
      <c r="AF38" s="19" t="str">
        <f t="shared" si="15"/>
        <v/>
      </c>
    </row>
    <row r="39" spans="1:32">
      <c r="A39" s="18" t="str">
        <f>IF(biodata!B43&lt;&gt;"",biodata!B43,"")</f>
        <v/>
      </c>
      <c r="B39" s="19" t="str">
        <f>IF(biodata!D43&lt;&gt;"",biodata!D43,"")</f>
        <v/>
      </c>
      <c r="C39" s="47"/>
      <c r="D39" s="47"/>
      <c r="E39" s="46" t="str">
        <f t="shared" si="0"/>
        <v/>
      </c>
      <c r="F39" s="47"/>
      <c r="G39" s="47"/>
      <c r="H39" s="46" t="str">
        <f t="shared" si="1"/>
        <v/>
      </c>
      <c r="I39" s="47"/>
      <c r="J39" s="47"/>
      <c r="K39" s="46" t="str">
        <f t="shared" si="2"/>
        <v/>
      </c>
      <c r="L39" s="47"/>
      <c r="M39" s="47"/>
      <c r="N39" s="46" t="str">
        <f t="shared" si="3"/>
        <v/>
      </c>
      <c r="O39" s="47"/>
      <c r="P39" s="47"/>
      <c r="Q39" s="46" t="str">
        <f t="shared" si="4"/>
        <v/>
      </c>
      <c r="R39" s="47"/>
      <c r="S39" s="47"/>
      <c r="T39" s="48" t="str">
        <f t="shared" si="5"/>
        <v/>
      </c>
      <c r="U39" s="14" t="str">
        <f>IF(biodata!B43&lt;&gt;"",biodata!B43,"")</f>
        <v/>
      </c>
      <c r="V39" s="14" t="str">
        <f>IF(biodata!D43&lt;&gt;"",biodata!D43,"")</f>
        <v/>
      </c>
      <c r="W39" s="48" t="str">
        <f t="shared" si="6"/>
        <v/>
      </c>
      <c r="X39" s="48" t="str">
        <f t="shared" si="7"/>
        <v/>
      </c>
      <c r="Y39" s="48" t="str">
        <f t="shared" si="8"/>
        <v/>
      </c>
      <c r="Z39" s="48" t="str">
        <f t="shared" si="9"/>
        <v/>
      </c>
      <c r="AA39" s="48" t="str">
        <f t="shared" si="10"/>
        <v/>
      </c>
      <c r="AB39" s="48" t="str">
        <f t="shared" si="11"/>
        <v/>
      </c>
      <c r="AC39" s="49" t="str">
        <f t="shared" si="12"/>
        <v/>
      </c>
      <c r="AD39" s="50" t="str">
        <f t="shared" si="13"/>
        <v/>
      </c>
      <c r="AE39" s="22" t="str">
        <f t="shared" si="14"/>
        <v/>
      </c>
      <c r="AF39" s="19" t="str">
        <f t="shared" si="15"/>
        <v/>
      </c>
    </row>
    <row r="40" spans="1:32">
      <c r="A40" s="18" t="str">
        <f>IF(biodata!B44&lt;&gt;"",biodata!B44,"")</f>
        <v/>
      </c>
      <c r="B40" s="19" t="str">
        <f>IF(biodata!D44&lt;&gt;"",biodata!D44,"")</f>
        <v/>
      </c>
      <c r="C40" s="47"/>
      <c r="D40" s="47"/>
      <c r="E40" s="46" t="str">
        <f t="shared" si="0"/>
        <v/>
      </c>
      <c r="F40" s="47"/>
      <c r="G40" s="47"/>
      <c r="H40" s="46" t="str">
        <f t="shared" si="1"/>
        <v/>
      </c>
      <c r="I40" s="47"/>
      <c r="J40" s="47"/>
      <c r="K40" s="46" t="str">
        <f t="shared" si="2"/>
        <v/>
      </c>
      <c r="L40" s="47"/>
      <c r="M40" s="47"/>
      <c r="N40" s="46" t="str">
        <f t="shared" si="3"/>
        <v/>
      </c>
      <c r="O40" s="47"/>
      <c r="P40" s="47"/>
      <c r="Q40" s="46" t="str">
        <f t="shared" si="4"/>
        <v/>
      </c>
      <c r="R40" s="47"/>
      <c r="S40" s="47"/>
      <c r="T40" s="48" t="str">
        <f t="shared" si="5"/>
        <v/>
      </c>
      <c r="U40" s="14" t="str">
        <f>IF(biodata!B44&lt;&gt;"",biodata!B44,"")</f>
        <v/>
      </c>
      <c r="V40" s="14" t="str">
        <f>IF(biodata!D44&lt;&gt;"",biodata!D44,"")</f>
        <v/>
      </c>
      <c r="W40" s="48" t="str">
        <f t="shared" si="6"/>
        <v/>
      </c>
      <c r="X40" s="48" t="str">
        <f t="shared" si="7"/>
        <v/>
      </c>
      <c r="Y40" s="48" t="str">
        <f t="shared" si="8"/>
        <v/>
      </c>
      <c r="Z40" s="48" t="str">
        <f t="shared" si="9"/>
        <v/>
      </c>
      <c r="AA40" s="48" t="str">
        <f t="shared" si="10"/>
        <v/>
      </c>
      <c r="AB40" s="48" t="str">
        <f t="shared" si="11"/>
        <v/>
      </c>
      <c r="AC40" s="49" t="str">
        <f t="shared" si="12"/>
        <v/>
      </c>
      <c r="AD40" s="50" t="str">
        <f t="shared" si="13"/>
        <v/>
      </c>
      <c r="AE40" s="22" t="str">
        <f t="shared" si="14"/>
        <v/>
      </c>
      <c r="AF40" s="19" t="str">
        <f t="shared" si="15"/>
        <v/>
      </c>
    </row>
    <row r="41" spans="1:32">
      <c r="A41" s="18" t="str">
        <f>IF(biodata!B45&lt;&gt;"",biodata!B45,"")</f>
        <v/>
      </c>
      <c r="B41" s="19" t="str">
        <f>IF(biodata!D45&lt;&gt;"",biodata!D45,"")</f>
        <v/>
      </c>
      <c r="C41" s="47"/>
      <c r="D41" s="47"/>
      <c r="E41" s="46" t="str">
        <f t="shared" si="0"/>
        <v/>
      </c>
      <c r="F41" s="47"/>
      <c r="G41" s="47"/>
      <c r="H41" s="46" t="str">
        <f t="shared" si="1"/>
        <v/>
      </c>
      <c r="I41" s="47"/>
      <c r="J41" s="47"/>
      <c r="K41" s="46" t="str">
        <f t="shared" si="2"/>
        <v/>
      </c>
      <c r="L41" s="47"/>
      <c r="M41" s="47"/>
      <c r="N41" s="46" t="str">
        <f t="shared" si="3"/>
        <v/>
      </c>
      <c r="O41" s="47"/>
      <c r="P41" s="47"/>
      <c r="Q41" s="46" t="str">
        <f t="shared" si="4"/>
        <v/>
      </c>
      <c r="R41" s="47"/>
      <c r="S41" s="47"/>
      <c r="T41" s="48" t="str">
        <f t="shared" si="5"/>
        <v/>
      </c>
      <c r="U41" s="14" t="str">
        <f>IF(biodata!B45&lt;&gt;"",biodata!B45,"")</f>
        <v/>
      </c>
      <c r="V41" s="14" t="str">
        <f>IF(biodata!D45&lt;&gt;"",biodata!D45,"")</f>
        <v/>
      </c>
      <c r="W41" s="48" t="str">
        <f t="shared" si="6"/>
        <v/>
      </c>
      <c r="X41" s="48" t="str">
        <f t="shared" si="7"/>
        <v/>
      </c>
      <c r="Y41" s="48" t="str">
        <f t="shared" si="8"/>
        <v/>
      </c>
      <c r="Z41" s="48" t="str">
        <f t="shared" si="9"/>
        <v/>
      </c>
      <c r="AA41" s="48" t="str">
        <f t="shared" si="10"/>
        <v/>
      </c>
      <c r="AB41" s="48" t="str">
        <f t="shared" si="11"/>
        <v/>
      </c>
      <c r="AC41" s="49" t="str">
        <f t="shared" si="12"/>
        <v/>
      </c>
      <c r="AD41" s="50" t="str">
        <f t="shared" si="13"/>
        <v/>
      </c>
      <c r="AE41" s="22" t="str">
        <f t="shared" si="14"/>
        <v/>
      </c>
      <c r="AF41" s="19" t="str">
        <f t="shared" si="15"/>
        <v/>
      </c>
    </row>
    <row r="42" spans="1:32">
      <c r="A42" s="18" t="str">
        <f>IF(biodata!B46&lt;&gt;"",biodata!B46,"")</f>
        <v/>
      </c>
      <c r="B42" s="19" t="str">
        <f>IF(biodata!D46&lt;&gt;"",biodata!D46,"")</f>
        <v/>
      </c>
      <c r="C42" s="47"/>
      <c r="D42" s="47"/>
      <c r="E42" s="46" t="str">
        <f t="shared" si="0"/>
        <v/>
      </c>
      <c r="F42" s="47"/>
      <c r="G42" s="47"/>
      <c r="H42" s="46" t="str">
        <f t="shared" si="1"/>
        <v/>
      </c>
      <c r="I42" s="47"/>
      <c r="J42" s="47"/>
      <c r="K42" s="46" t="str">
        <f t="shared" si="2"/>
        <v/>
      </c>
      <c r="L42" s="47"/>
      <c r="M42" s="47"/>
      <c r="N42" s="46" t="str">
        <f t="shared" si="3"/>
        <v/>
      </c>
      <c r="O42" s="47"/>
      <c r="P42" s="47"/>
      <c r="Q42" s="46" t="str">
        <f t="shared" si="4"/>
        <v/>
      </c>
      <c r="R42" s="47"/>
      <c r="S42" s="47"/>
      <c r="T42" s="48" t="str">
        <f t="shared" si="5"/>
        <v/>
      </c>
      <c r="U42" s="14" t="str">
        <f>IF(biodata!B46&lt;&gt;"",biodata!B46,"")</f>
        <v/>
      </c>
      <c r="V42" s="14" t="str">
        <f>IF(biodata!D46&lt;&gt;"",biodata!D46,"")</f>
        <v/>
      </c>
      <c r="W42" s="48" t="str">
        <f t="shared" si="6"/>
        <v/>
      </c>
      <c r="X42" s="48" t="str">
        <f t="shared" si="7"/>
        <v/>
      </c>
      <c r="Y42" s="48" t="str">
        <f t="shared" si="8"/>
        <v/>
      </c>
      <c r="Z42" s="48" t="str">
        <f t="shared" si="9"/>
        <v/>
      </c>
      <c r="AA42" s="48" t="str">
        <f t="shared" si="10"/>
        <v/>
      </c>
      <c r="AB42" s="48" t="str">
        <f t="shared" si="11"/>
        <v/>
      </c>
      <c r="AC42" s="49" t="str">
        <f t="shared" si="12"/>
        <v/>
      </c>
      <c r="AD42" s="50" t="str">
        <f t="shared" si="13"/>
        <v/>
      </c>
      <c r="AE42" s="22" t="str">
        <f t="shared" si="14"/>
        <v/>
      </c>
      <c r="AF42" s="19" t="str">
        <f t="shared" si="15"/>
        <v/>
      </c>
    </row>
    <row r="43" spans="1:32">
      <c r="A43" s="18" t="str">
        <f>IF(biodata!B47&lt;&gt;"",biodata!B47,"")</f>
        <v/>
      </c>
      <c r="B43" s="19" t="str">
        <f>IF(biodata!D47&lt;&gt;"",biodata!D47,"")</f>
        <v/>
      </c>
      <c r="C43" s="47"/>
      <c r="D43" s="47"/>
      <c r="E43" s="46" t="str">
        <f t="shared" si="0"/>
        <v/>
      </c>
      <c r="F43" s="47"/>
      <c r="G43" s="47"/>
      <c r="H43" s="46" t="str">
        <f t="shared" si="1"/>
        <v/>
      </c>
      <c r="I43" s="47"/>
      <c r="J43" s="47"/>
      <c r="K43" s="46" t="str">
        <f t="shared" si="2"/>
        <v/>
      </c>
      <c r="L43" s="47"/>
      <c r="M43" s="47"/>
      <c r="N43" s="46" t="str">
        <f t="shared" si="3"/>
        <v/>
      </c>
      <c r="O43" s="47"/>
      <c r="P43" s="47"/>
      <c r="Q43" s="46" t="str">
        <f t="shared" si="4"/>
        <v/>
      </c>
      <c r="R43" s="47"/>
      <c r="S43" s="47"/>
      <c r="T43" s="48" t="str">
        <f t="shared" si="5"/>
        <v/>
      </c>
      <c r="U43" s="14" t="str">
        <f>IF(biodata!B47&lt;&gt;"",biodata!B47,"")</f>
        <v/>
      </c>
      <c r="V43" s="14" t="str">
        <f>IF(biodata!D47&lt;&gt;"",biodata!D47,"")</f>
        <v/>
      </c>
      <c r="W43" s="48" t="str">
        <f t="shared" si="6"/>
        <v/>
      </c>
      <c r="X43" s="48" t="str">
        <f t="shared" si="7"/>
        <v/>
      </c>
      <c r="Y43" s="48" t="str">
        <f t="shared" si="8"/>
        <v/>
      </c>
      <c r="Z43" s="48" t="str">
        <f t="shared" si="9"/>
        <v/>
      </c>
      <c r="AA43" s="48" t="str">
        <f t="shared" si="10"/>
        <v/>
      </c>
      <c r="AB43" s="48" t="str">
        <f t="shared" si="11"/>
        <v/>
      </c>
      <c r="AC43" s="49" t="str">
        <f t="shared" si="12"/>
        <v/>
      </c>
      <c r="AD43" s="50" t="str">
        <f t="shared" si="13"/>
        <v/>
      </c>
      <c r="AE43" s="22" t="str">
        <f t="shared" si="14"/>
        <v/>
      </c>
      <c r="AF43" s="19" t="str">
        <f t="shared" si="15"/>
        <v/>
      </c>
    </row>
    <row r="44" spans="1:32">
      <c r="A44" s="18" t="str">
        <f>IF(biodata!B48&lt;&gt;"",biodata!B48,"")</f>
        <v/>
      </c>
      <c r="B44" s="19" t="str">
        <f>IF(biodata!D48&lt;&gt;"",biodata!D48,"")</f>
        <v/>
      </c>
      <c r="C44" s="47"/>
      <c r="D44" s="47"/>
      <c r="E44" s="46" t="str">
        <f t="shared" si="0"/>
        <v/>
      </c>
      <c r="F44" s="47"/>
      <c r="G44" s="47"/>
      <c r="H44" s="46" t="str">
        <f t="shared" si="1"/>
        <v/>
      </c>
      <c r="I44" s="47"/>
      <c r="J44" s="47"/>
      <c r="K44" s="46" t="str">
        <f t="shared" si="2"/>
        <v/>
      </c>
      <c r="L44" s="47"/>
      <c r="M44" s="47"/>
      <c r="N44" s="46" t="str">
        <f t="shared" si="3"/>
        <v/>
      </c>
      <c r="O44" s="47"/>
      <c r="P44" s="47"/>
      <c r="Q44" s="46" t="str">
        <f t="shared" si="4"/>
        <v/>
      </c>
      <c r="R44" s="47"/>
      <c r="S44" s="47"/>
      <c r="T44" s="48" t="str">
        <f t="shared" si="5"/>
        <v/>
      </c>
      <c r="U44" s="14" t="str">
        <f>IF(biodata!B48&lt;&gt;"",biodata!B48,"")</f>
        <v/>
      </c>
      <c r="V44" s="14" t="str">
        <f>IF(biodata!D48&lt;&gt;"",biodata!D48,"")</f>
        <v/>
      </c>
      <c r="W44" s="48" t="str">
        <f t="shared" si="6"/>
        <v/>
      </c>
      <c r="X44" s="48" t="str">
        <f t="shared" si="7"/>
        <v/>
      </c>
      <c r="Y44" s="48" t="str">
        <f t="shared" si="8"/>
        <v/>
      </c>
      <c r="Z44" s="48" t="str">
        <f t="shared" si="9"/>
        <v/>
      </c>
      <c r="AA44" s="48" t="str">
        <f t="shared" si="10"/>
        <v/>
      </c>
      <c r="AB44" s="48" t="str">
        <f t="shared" si="11"/>
        <v/>
      </c>
      <c r="AC44" s="49" t="str">
        <f t="shared" si="12"/>
        <v/>
      </c>
      <c r="AD44" s="50" t="str">
        <f t="shared" si="13"/>
        <v/>
      </c>
      <c r="AE44" s="22" t="str">
        <f t="shared" si="14"/>
        <v/>
      </c>
      <c r="AF44" s="19" t="str">
        <f t="shared" si="15"/>
        <v/>
      </c>
    </row>
    <row r="45" spans="1:32">
      <c r="A45" s="18" t="str">
        <f>IF(biodata!B49&lt;&gt;"",biodata!B49,"")</f>
        <v/>
      </c>
      <c r="B45" s="19" t="str">
        <f>IF(biodata!D49&lt;&gt;"",biodata!D49,"")</f>
        <v/>
      </c>
      <c r="C45" s="47"/>
      <c r="D45" s="47"/>
      <c r="E45" s="46" t="str">
        <f t="shared" si="0"/>
        <v/>
      </c>
      <c r="F45" s="47"/>
      <c r="G45" s="47"/>
      <c r="H45" s="46" t="str">
        <f t="shared" si="1"/>
        <v/>
      </c>
      <c r="I45" s="47"/>
      <c r="J45" s="47"/>
      <c r="K45" s="46" t="str">
        <f t="shared" si="2"/>
        <v/>
      </c>
      <c r="L45" s="47"/>
      <c r="M45" s="47"/>
      <c r="N45" s="46" t="str">
        <f t="shared" si="3"/>
        <v/>
      </c>
      <c r="O45" s="47"/>
      <c r="P45" s="47"/>
      <c r="Q45" s="46" t="str">
        <f t="shared" si="4"/>
        <v/>
      </c>
      <c r="R45" s="47"/>
      <c r="S45" s="47"/>
      <c r="T45" s="48" t="str">
        <f t="shared" si="5"/>
        <v/>
      </c>
      <c r="U45" s="14" t="str">
        <f>IF(biodata!B49&lt;&gt;"",biodata!B49,"")</f>
        <v/>
      </c>
      <c r="V45" s="14" t="str">
        <f>IF(biodata!D49&lt;&gt;"",biodata!D49,"")</f>
        <v/>
      </c>
      <c r="W45" s="48" t="str">
        <f t="shared" si="6"/>
        <v/>
      </c>
      <c r="X45" s="48" t="str">
        <f t="shared" si="7"/>
        <v/>
      </c>
      <c r="Y45" s="48" t="str">
        <f t="shared" si="8"/>
        <v/>
      </c>
      <c r="Z45" s="48" t="str">
        <f t="shared" si="9"/>
        <v/>
      </c>
      <c r="AA45" s="48" t="str">
        <f t="shared" si="10"/>
        <v/>
      </c>
      <c r="AB45" s="48" t="str">
        <f t="shared" si="11"/>
        <v/>
      </c>
      <c r="AC45" s="49" t="str">
        <f t="shared" si="12"/>
        <v/>
      </c>
      <c r="AD45" s="50" t="str">
        <f t="shared" si="13"/>
        <v/>
      </c>
      <c r="AE45" s="22" t="str">
        <f t="shared" si="14"/>
        <v/>
      </c>
      <c r="AF45" s="19" t="str">
        <f t="shared" si="15"/>
        <v/>
      </c>
    </row>
    <row r="46" spans="1:32">
      <c r="A46" s="18" t="str">
        <f>IF(biodata!B50&lt;&gt;"",biodata!B50,"")</f>
        <v/>
      </c>
      <c r="B46" s="19" t="str">
        <f>IF(biodata!D50&lt;&gt;"",biodata!D50,"")</f>
        <v/>
      </c>
      <c r="C46" s="47"/>
      <c r="D46" s="47"/>
      <c r="E46" s="46" t="str">
        <f t="shared" si="0"/>
        <v/>
      </c>
      <c r="F46" s="47"/>
      <c r="G46" s="47"/>
      <c r="H46" s="46" t="str">
        <f t="shared" si="1"/>
        <v/>
      </c>
      <c r="I46" s="47"/>
      <c r="J46" s="47"/>
      <c r="K46" s="46" t="str">
        <f t="shared" si="2"/>
        <v/>
      </c>
      <c r="L46" s="47"/>
      <c r="M46" s="47"/>
      <c r="N46" s="46" t="str">
        <f t="shared" si="3"/>
        <v/>
      </c>
      <c r="O46" s="47"/>
      <c r="P46" s="47"/>
      <c r="Q46" s="46" t="str">
        <f t="shared" si="4"/>
        <v/>
      </c>
      <c r="R46" s="47"/>
      <c r="S46" s="47"/>
      <c r="T46" s="48" t="str">
        <f t="shared" si="5"/>
        <v/>
      </c>
      <c r="U46" s="14" t="str">
        <f>IF(biodata!B50&lt;&gt;"",biodata!B50,"")</f>
        <v/>
      </c>
      <c r="V46" s="14" t="str">
        <f>IF(biodata!D50&lt;&gt;"",biodata!D50,"")</f>
        <v/>
      </c>
      <c r="W46" s="48" t="str">
        <f t="shared" si="6"/>
        <v/>
      </c>
      <c r="X46" s="48" t="str">
        <f t="shared" si="7"/>
        <v/>
      </c>
      <c r="Y46" s="48" t="str">
        <f t="shared" si="8"/>
        <v/>
      </c>
      <c r="Z46" s="48" t="str">
        <f t="shared" si="9"/>
        <v/>
      </c>
      <c r="AA46" s="48" t="str">
        <f t="shared" si="10"/>
        <v/>
      </c>
      <c r="AB46" s="48" t="str">
        <f t="shared" si="11"/>
        <v/>
      </c>
      <c r="AC46" s="49" t="str">
        <f t="shared" si="12"/>
        <v/>
      </c>
      <c r="AD46" s="50" t="str">
        <f t="shared" si="13"/>
        <v/>
      </c>
      <c r="AE46" s="22" t="str">
        <f t="shared" si="14"/>
        <v/>
      </c>
      <c r="AF46" s="19" t="str">
        <f t="shared" si="15"/>
        <v/>
      </c>
    </row>
    <row r="47" spans="1:32">
      <c r="A47" s="18" t="str">
        <f>IF(biodata!B51&lt;&gt;"",biodata!B51,"")</f>
        <v/>
      </c>
      <c r="B47" s="19" t="str">
        <f>IF(biodata!D51&lt;&gt;"",biodata!D51,"")</f>
        <v/>
      </c>
      <c r="C47" s="47"/>
      <c r="D47" s="47"/>
      <c r="E47" s="46" t="str">
        <f t="shared" si="0"/>
        <v/>
      </c>
      <c r="F47" s="47"/>
      <c r="G47" s="47"/>
      <c r="H47" s="46" t="str">
        <f t="shared" si="1"/>
        <v/>
      </c>
      <c r="I47" s="47"/>
      <c r="J47" s="47"/>
      <c r="K47" s="46" t="str">
        <f t="shared" si="2"/>
        <v/>
      </c>
      <c r="L47" s="47"/>
      <c r="M47" s="47"/>
      <c r="N47" s="46" t="str">
        <f t="shared" si="3"/>
        <v/>
      </c>
      <c r="O47" s="47"/>
      <c r="P47" s="47"/>
      <c r="Q47" s="46" t="str">
        <f t="shared" si="4"/>
        <v/>
      </c>
      <c r="R47" s="47"/>
      <c r="S47" s="47"/>
      <c r="T47" s="48" t="str">
        <f t="shared" si="5"/>
        <v/>
      </c>
      <c r="U47" s="14" t="str">
        <f>IF(biodata!B51&lt;&gt;"",biodata!B51,"")</f>
        <v/>
      </c>
      <c r="V47" s="14" t="str">
        <f>IF(biodata!D51&lt;&gt;"",biodata!D51,"")</f>
        <v/>
      </c>
      <c r="W47" s="48" t="str">
        <f t="shared" si="6"/>
        <v/>
      </c>
      <c r="X47" s="48" t="str">
        <f t="shared" si="7"/>
        <v/>
      </c>
      <c r="Y47" s="48" t="str">
        <f t="shared" si="8"/>
        <v/>
      </c>
      <c r="Z47" s="48" t="str">
        <f t="shared" si="9"/>
        <v/>
      </c>
      <c r="AA47" s="48" t="str">
        <f t="shared" si="10"/>
        <v/>
      </c>
      <c r="AB47" s="48" t="str">
        <f t="shared" si="11"/>
        <v/>
      </c>
      <c r="AC47" s="49" t="str">
        <f t="shared" si="12"/>
        <v/>
      </c>
      <c r="AD47" s="50" t="str">
        <f t="shared" si="13"/>
        <v/>
      </c>
      <c r="AE47" s="22" t="str">
        <f t="shared" si="14"/>
        <v/>
      </c>
      <c r="AF47" s="19" t="str">
        <f t="shared" si="15"/>
        <v/>
      </c>
    </row>
    <row r="48" spans="1:32">
      <c r="A48" s="18" t="str">
        <f>IF(biodata!B52&lt;&gt;"",biodata!B52,"")</f>
        <v/>
      </c>
      <c r="B48" s="19" t="str">
        <f>IF(biodata!D52&lt;&gt;"",biodata!D52,"")</f>
        <v/>
      </c>
      <c r="C48" s="47"/>
      <c r="D48" s="47"/>
      <c r="E48" s="46" t="str">
        <f t="shared" si="0"/>
        <v/>
      </c>
      <c r="F48" s="47"/>
      <c r="G48" s="47"/>
      <c r="H48" s="46" t="str">
        <f t="shared" si="1"/>
        <v/>
      </c>
      <c r="I48" s="47"/>
      <c r="J48" s="47"/>
      <c r="K48" s="46" t="str">
        <f t="shared" si="2"/>
        <v/>
      </c>
      <c r="L48" s="47"/>
      <c r="M48" s="47"/>
      <c r="N48" s="46" t="str">
        <f t="shared" si="3"/>
        <v/>
      </c>
      <c r="O48" s="47"/>
      <c r="P48" s="47"/>
      <c r="Q48" s="46" t="str">
        <f t="shared" si="4"/>
        <v/>
      </c>
      <c r="R48" s="47"/>
      <c r="S48" s="47"/>
      <c r="T48" s="48" t="str">
        <f t="shared" si="5"/>
        <v/>
      </c>
      <c r="U48" s="14" t="str">
        <f>IF(biodata!B52&lt;&gt;"",biodata!B52,"")</f>
        <v/>
      </c>
      <c r="V48" s="14" t="str">
        <f>IF(biodata!D52&lt;&gt;"",biodata!D52,"")</f>
        <v/>
      </c>
      <c r="W48" s="48" t="str">
        <f t="shared" si="6"/>
        <v/>
      </c>
      <c r="X48" s="48" t="str">
        <f t="shared" si="7"/>
        <v/>
      </c>
      <c r="Y48" s="48" t="str">
        <f t="shared" si="8"/>
        <v/>
      </c>
      <c r="Z48" s="48" t="str">
        <f t="shared" si="9"/>
        <v/>
      </c>
      <c r="AA48" s="48" t="str">
        <f t="shared" si="10"/>
        <v/>
      </c>
      <c r="AB48" s="48" t="str">
        <f t="shared" si="11"/>
        <v/>
      </c>
      <c r="AC48" s="49" t="str">
        <f t="shared" si="12"/>
        <v/>
      </c>
      <c r="AD48" s="50" t="str">
        <f t="shared" si="13"/>
        <v/>
      </c>
      <c r="AE48" s="22" t="str">
        <f t="shared" si="14"/>
        <v/>
      </c>
      <c r="AF48" s="19" t="str">
        <f t="shared" si="15"/>
        <v/>
      </c>
    </row>
    <row r="49" spans="1:32">
      <c r="A49" s="18" t="str">
        <f>IF(biodata!B53&lt;&gt;"",biodata!B53,"")</f>
        <v/>
      </c>
      <c r="B49" s="19" t="str">
        <f>IF(biodata!D53&lt;&gt;"",biodata!D53,"")</f>
        <v/>
      </c>
      <c r="C49" s="47"/>
      <c r="D49" s="47"/>
      <c r="E49" s="46" t="str">
        <f t="shared" si="0"/>
        <v/>
      </c>
      <c r="F49" s="47"/>
      <c r="G49" s="47"/>
      <c r="H49" s="46" t="str">
        <f t="shared" si="1"/>
        <v/>
      </c>
      <c r="I49" s="47"/>
      <c r="J49" s="47"/>
      <c r="K49" s="46" t="str">
        <f t="shared" si="2"/>
        <v/>
      </c>
      <c r="L49" s="47"/>
      <c r="M49" s="47"/>
      <c r="N49" s="46" t="str">
        <f t="shared" si="3"/>
        <v/>
      </c>
      <c r="O49" s="47"/>
      <c r="P49" s="47"/>
      <c r="Q49" s="46" t="str">
        <f t="shared" si="4"/>
        <v/>
      </c>
      <c r="R49" s="47"/>
      <c r="S49" s="47"/>
      <c r="T49" s="48" t="str">
        <f t="shared" si="5"/>
        <v/>
      </c>
      <c r="U49" s="14" t="str">
        <f>IF(biodata!B53&lt;&gt;"",biodata!B53,"")</f>
        <v/>
      </c>
      <c r="V49" s="14" t="str">
        <f>IF(biodata!D53&lt;&gt;"",biodata!D53,"")</f>
        <v/>
      </c>
      <c r="W49" s="48" t="str">
        <f t="shared" si="6"/>
        <v/>
      </c>
      <c r="X49" s="48" t="str">
        <f t="shared" si="7"/>
        <v/>
      </c>
      <c r="Y49" s="48" t="str">
        <f t="shared" si="8"/>
        <v/>
      </c>
      <c r="Z49" s="48" t="str">
        <f t="shared" si="9"/>
        <v/>
      </c>
      <c r="AA49" s="48" t="str">
        <f t="shared" si="10"/>
        <v/>
      </c>
      <c r="AB49" s="48" t="str">
        <f t="shared" si="11"/>
        <v/>
      </c>
      <c r="AC49" s="49" t="str">
        <f t="shared" si="12"/>
        <v/>
      </c>
      <c r="AD49" s="50" t="str">
        <f t="shared" si="13"/>
        <v/>
      </c>
      <c r="AE49" s="22" t="str">
        <f t="shared" si="14"/>
        <v/>
      </c>
      <c r="AF49" s="19" t="str">
        <f t="shared" si="15"/>
        <v/>
      </c>
    </row>
    <row r="50" spans="1:32">
      <c r="W50" s="70" t="s">
        <v>12</v>
      </c>
      <c r="X50" s="71" t="s">
        <v>103</v>
      </c>
      <c r="Y50" s="71" t="s">
        <v>104</v>
      </c>
      <c r="Z50" s="71" t="s">
        <v>9</v>
      </c>
      <c r="AA50" s="71" t="s">
        <v>10</v>
      </c>
      <c r="AB50" s="71" t="s">
        <v>105</v>
      </c>
      <c r="AD50" s="71" t="s">
        <v>155</v>
      </c>
    </row>
    <row r="51" spans="1:32">
      <c r="B51" s="23"/>
      <c r="C51" s="23"/>
      <c r="D51" s="23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V51" s="8" t="s">
        <v>16</v>
      </c>
      <c r="W51" s="9">
        <f t="shared" ref="W51:AB51" si="16">COUNT(W5:W49)</f>
        <v>2</v>
      </c>
      <c r="X51" s="9">
        <f t="shared" si="16"/>
        <v>2</v>
      </c>
      <c r="Y51" s="9">
        <f t="shared" si="16"/>
        <v>2</v>
      </c>
      <c r="Z51" s="9">
        <f t="shared" si="16"/>
        <v>2</v>
      </c>
      <c r="AA51" s="9">
        <f t="shared" si="16"/>
        <v>2</v>
      </c>
      <c r="AB51" s="9">
        <f t="shared" si="16"/>
        <v>0</v>
      </c>
      <c r="AC51" s="7"/>
      <c r="AD51" s="9">
        <f t="shared" ref="AD51" si="17">COUNT(AD5:AD49)</f>
        <v>2</v>
      </c>
      <c r="AE51" s="7"/>
    </row>
    <row r="52" spans="1:32">
      <c r="B52" s="23"/>
      <c r="C52" s="23"/>
      <c r="D52" s="23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V52" s="8" t="s">
        <v>17</v>
      </c>
      <c r="W52" s="9">
        <f t="shared" ref="W52:AB52" si="18">COUNTIF(W5:W49,"&lt;33")</f>
        <v>0</v>
      </c>
      <c r="X52" s="9">
        <f t="shared" si="18"/>
        <v>0</v>
      </c>
      <c r="Y52" s="9">
        <f t="shared" si="18"/>
        <v>0</v>
      </c>
      <c r="Z52" s="9">
        <f t="shared" si="18"/>
        <v>0</v>
      </c>
      <c r="AA52" s="9">
        <f t="shared" si="18"/>
        <v>0</v>
      </c>
      <c r="AB52" s="9">
        <f t="shared" si="18"/>
        <v>0</v>
      </c>
      <c r="AC52" s="7"/>
      <c r="AD52" s="9">
        <f t="shared" ref="AD52" si="19">COUNTIF(AD5:AD49,"&lt;33")</f>
        <v>0</v>
      </c>
      <c r="AE52" s="7"/>
    </row>
    <row r="53" spans="1:32">
      <c r="B53" s="23"/>
      <c r="C53" s="23"/>
      <c r="D53" s="23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V53" s="8" t="s">
        <v>18</v>
      </c>
      <c r="W53" s="9">
        <f t="shared" ref="W53:AB53" si="20">COUNTIF(W5:W49,"&gt;=33")-W56-W55-W54</f>
        <v>0</v>
      </c>
      <c r="X53" s="9">
        <f t="shared" si="20"/>
        <v>0</v>
      </c>
      <c r="Y53" s="9">
        <f t="shared" si="20"/>
        <v>0</v>
      </c>
      <c r="Z53" s="9">
        <f t="shared" si="20"/>
        <v>0</v>
      </c>
      <c r="AA53" s="9">
        <f t="shared" si="20"/>
        <v>0</v>
      </c>
      <c r="AB53" s="9">
        <f t="shared" si="20"/>
        <v>0</v>
      </c>
      <c r="AC53" s="7"/>
      <c r="AD53" s="9">
        <f t="shared" ref="AD53" si="21">COUNTIF(AD5:AD49,"&gt;=33")-AD56-AD55-AD54</f>
        <v>0</v>
      </c>
      <c r="AE53" s="10"/>
    </row>
    <row r="54" spans="1:32">
      <c r="B54" s="23"/>
      <c r="C54" s="23"/>
      <c r="D54" s="23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V54" s="8" t="s">
        <v>19</v>
      </c>
      <c r="W54" s="9">
        <f t="shared" ref="W54:AB54" si="22">COUNTIF(W5:W49,"&gt;=60")-W56-W55</f>
        <v>0</v>
      </c>
      <c r="X54" s="9">
        <f t="shared" si="22"/>
        <v>0</v>
      </c>
      <c r="Y54" s="9">
        <f t="shared" si="22"/>
        <v>0</v>
      </c>
      <c r="Z54" s="9">
        <f t="shared" si="22"/>
        <v>0</v>
      </c>
      <c r="AA54" s="9">
        <f t="shared" si="22"/>
        <v>0</v>
      </c>
      <c r="AB54" s="9">
        <f t="shared" si="22"/>
        <v>0</v>
      </c>
      <c r="AC54" s="7"/>
      <c r="AD54" s="9">
        <f t="shared" ref="AD54" si="23">COUNTIF(AD5:AD49,"&gt;=60")-AD56-AD55</f>
        <v>0</v>
      </c>
      <c r="AE54" s="11"/>
    </row>
    <row r="55" spans="1:32">
      <c r="B55" s="23"/>
      <c r="C55" s="23"/>
      <c r="D55" s="23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V55" s="8" t="s">
        <v>20</v>
      </c>
      <c r="W55" s="9">
        <f t="shared" ref="W55:AB55" si="24">COUNTIF(W5:W49,"&gt;=75")-W56</f>
        <v>0</v>
      </c>
      <c r="X55" s="9">
        <f t="shared" si="24"/>
        <v>0</v>
      </c>
      <c r="Y55" s="9">
        <f t="shared" si="24"/>
        <v>0</v>
      </c>
      <c r="Z55" s="9">
        <f t="shared" si="24"/>
        <v>0</v>
      </c>
      <c r="AA55" s="9">
        <f t="shared" si="24"/>
        <v>0</v>
      </c>
      <c r="AB55" s="9">
        <f t="shared" si="24"/>
        <v>0</v>
      </c>
      <c r="AC55" s="7"/>
      <c r="AD55" s="9">
        <f t="shared" ref="AD55" si="25">COUNTIF(AD5:AD49,"&gt;=75")-AD56</f>
        <v>0</v>
      </c>
    </row>
    <row r="56" spans="1:32">
      <c r="B56" s="23"/>
      <c r="C56" s="23"/>
      <c r="D56" s="23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V56" s="8" t="s">
        <v>21</v>
      </c>
      <c r="W56" s="9">
        <f t="shared" ref="W56:AB56" si="26">COUNTIF(W5:W49,"&gt;=90")</f>
        <v>2</v>
      </c>
      <c r="X56" s="9">
        <f t="shared" si="26"/>
        <v>2</v>
      </c>
      <c r="Y56" s="9">
        <f t="shared" si="26"/>
        <v>2</v>
      </c>
      <c r="Z56" s="9">
        <f t="shared" si="26"/>
        <v>2</v>
      </c>
      <c r="AA56" s="9">
        <f t="shared" si="26"/>
        <v>2</v>
      </c>
      <c r="AB56" s="9">
        <f t="shared" si="26"/>
        <v>0</v>
      </c>
      <c r="AC56" s="7"/>
      <c r="AD56" s="9">
        <f t="shared" ref="AD56" si="27">COUNTIF(AD5:AD49,"&gt;=90")</f>
        <v>2</v>
      </c>
    </row>
    <row r="57" spans="1:32">
      <c r="B57" s="23"/>
      <c r="C57" s="23"/>
      <c r="D57" s="23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V57" s="8" t="s">
        <v>37</v>
      </c>
      <c r="W57" s="9">
        <f t="shared" ref="W57:AB57" si="28">SUM(W4:W49)</f>
        <v>200</v>
      </c>
      <c r="X57" s="9">
        <f t="shared" si="28"/>
        <v>200</v>
      </c>
      <c r="Y57" s="9">
        <f t="shared" si="28"/>
        <v>200</v>
      </c>
      <c r="Z57" s="9">
        <f t="shared" si="28"/>
        <v>200</v>
      </c>
      <c r="AA57" s="9">
        <f t="shared" si="28"/>
        <v>200</v>
      </c>
      <c r="AB57" s="9">
        <f t="shared" si="28"/>
        <v>0</v>
      </c>
      <c r="AC57" s="7"/>
      <c r="AD57" s="9">
        <f t="shared" ref="AD57" si="29">SUM(AD4:AD49)</f>
        <v>200</v>
      </c>
    </row>
    <row r="58" spans="1:32" ht="17.25" customHeight="1">
      <c r="B58" s="24"/>
      <c r="C58" s="24"/>
      <c r="D58" s="24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V58" s="12" t="s">
        <v>22</v>
      </c>
      <c r="W58" s="13">
        <f t="shared" ref="W58:AB58" si="30">AVERAGE(W5:W49)</f>
        <v>100</v>
      </c>
      <c r="X58" s="13">
        <f t="shared" si="30"/>
        <v>100</v>
      </c>
      <c r="Y58" s="13">
        <f t="shared" si="30"/>
        <v>100</v>
      </c>
      <c r="Z58" s="13">
        <f t="shared" si="30"/>
        <v>100</v>
      </c>
      <c r="AA58" s="13">
        <f t="shared" si="30"/>
        <v>100</v>
      </c>
      <c r="AB58" s="13" t="e">
        <f t="shared" si="30"/>
        <v>#DIV/0!</v>
      </c>
      <c r="AC58" s="11"/>
      <c r="AD58" s="13">
        <f t="shared" ref="AD58" si="31">AVERAGE(AD5:AD49)</f>
        <v>100</v>
      </c>
    </row>
    <row r="59" spans="1:32" ht="17.25" customHeight="1">
      <c r="B59" s="24"/>
      <c r="C59" s="24"/>
      <c r="D59" s="24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V59" s="12" t="s">
        <v>157</v>
      </c>
      <c r="W59" s="13">
        <f t="shared" ref="W59:AB59" si="32">(W51-W52)/W51*100</f>
        <v>100</v>
      </c>
      <c r="X59" s="13">
        <f t="shared" si="32"/>
        <v>100</v>
      </c>
      <c r="Y59" s="13">
        <f t="shared" si="32"/>
        <v>100</v>
      </c>
      <c r="Z59" s="13">
        <f t="shared" si="32"/>
        <v>100</v>
      </c>
      <c r="AA59" s="13">
        <f t="shared" si="32"/>
        <v>100</v>
      </c>
      <c r="AB59" s="13" t="e">
        <f t="shared" si="32"/>
        <v>#DIV/0!</v>
      </c>
      <c r="AC59" s="11"/>
      <c r="AD59" s="13">
        <f>(AD51-AD52)/AD51*100</f>
        <v>100</v>
      </c>
    </row>
    <row r="60" spans="1:32">
      <c r="B60" s="23"/>
      <c r="C60" s="23"/>
      <c r="D60" s="23"/>
      <c r="E60" s="11"/>
      <c r="F60" s="11"/>
      <c r="V60" s="73" t="s">
        <v>23</v>
      </c>
      <c r="W60" s="89">
        <f>AVERAGE(AD5:AD49)</f>
        <v>100</v>
      </c>
    </row>
    <row r="61" spans="1:32">
      <c r="V61" s="75" t="s">
        <v>111</v>
      </c>
      <c r="W61" s="330" t="s">
        <v>112</v>
      </c>
      <c r="X61" s="330"/>
      <c r="Y61" s="330"/>
      <c r="Z61" s="330"/>
      <c r="AA61" s="330"/>
      <c r="AB61" s="319" t="s">
        <v>113</v>
      </c>
      <c r="AC61" s="319"/>
    </row>
    <row r="62" spans="1:32">
      <c r="A62" s="15"/>
      <c r="B62"/>
      <c r="C62"/>
      <c r="D62"/>
      <c r="E62" s="337"/>
      <c r="F62" s="337"/>
      <c r="G62" s="337"/>
      <c r="H62" s="337"/>
      <c r="I62" s="337"/>
      <c r="J62" s="337"/>
      <c r="K62" s="32"/>
      <c r="L62" s="32"/>
      <c r="M62" s="338"/>
      <c r="N62" s="338"/>
      <c r="O62" s="338"/>
      <c r="P62" s="33"/>
      <c r="Q62" s="33"/>
      <c r="R62" s="15"/>
      <c r="S62" s="15"/>
      <c r="T62" s="15"/>
      <c r="U62" s="15"/>
      <c r="V62" s="1" t="s">
        <v>49</v>
      </c>
      <c r="W62" s="320">
        <f>title!B20</f>
        <v>0</v>
      </c>
      <c r="X62" s="320"/>
      <c r="Y62" s="320"/>
      <c r="Z62" s="320"/>
      <c r="AA62" s="320"/>
      <c r="AB62" s="314"/>
      <c r="AC62" s="314"/>
      <c r="AD62" s="15"/>
      <c r="AE62" s="31"/>
      <c r="AF62" s="15"/>
    </row>
    <row r="63" spans="1:32">
      <c r="A63" s="15"/>
      <c r="B63"/>
      <c r="C63"/>
      <c r="D63"/>
      <c r="E63" s="337"/>
      <c r="F63" s="337"/>
      <c r="G63" s="337"/>
      <c r="H63" s="337"/>
      <c r="I63" s="337"/>
      <c r="J63" s="337"/>
      <c r="K63" s="32"/>
      <c r="L63" s="32"/>
      <c r="M63" s="338"/>
      <c r="N63" s="338"/>
      <c r="O63" s="338"/>
      <c r="P63" s="33"/>
      <c r="Q63" s="33"/>
      <c r="R63" s="15"/>
      <c r="S63" s="15"/>
      <c r="T63" s="15"/>
      <c r="U63" s="15"/>
      <c r="V63" s="1" t="s">
        <v>11</v>
      </c>
      <c r="W63" s="320">
        <f>title!B21</f>
        <v>0</v>
      </c>
      <c r="X63" s="320"/>
      <c r="Y63" s="320"/>
      <c r="Z63" s="320"/>
      <c r="AA63" s="320"/>
      <c r="AB63" s="314"/>
      <c r="AC63" s="314"/>
      <c r="AD63" s="15"/>
      <c r="AE63" s="31"/>
      <c r="AF63" s="15"/>
    </row>
    <row r="64" spans="1:32">
      <c r="A64" s="15"/>
      <c r="B64"/>
      <c r="C64"/>
      <c r="D64"/>
      <c r="E64" s="337"/>
      <c r="F64" s="337"/>
      <c r="G64" s="337"/>
      <c r="H64" s="337"/>
      <c r="I64" s="337"/>
      <c r="J64" s="337"/>
      <c r="K64" s="32"/>
      <c r="L64" s="32"/>
      <c r="M64" s="338"/>
      <c r="N64" s="338"/>
      <c r="O64" s="338"/>
      <c r="P64" s="33"/>
      <c r="Q64" s="33"/>
      <c r="R64" s="15"/>
      <c r="S64" s="15"/>
      <c r="T64" s="15"/>
      <c r="U64" s="15"/>
      <c r="V64" s="1" t="s">
        <v>71</v>
      </c>
      <c r="W64" s="320">
        <f>title!B22</f>
        <v>0</v>
      </c>
      <c r="X64" s="320"/>
      <c r="Y64" s="320"/>
      <c r="Z64" s="320"/>
      <c r="AA64" s="320"/>
      <c r="AB64" s="314"/>
      <c r="AC64" s="314"/>
      <c r="AD64" s="15"/>
      <c r="AE64" s="31"/>
      <c r="AF64" s="15"/>
    </row>
    <row r="65" spans="1:32">
      <c r="A65" s="15"/>
      <c r="B65"/>
      <c r="C65"/>
      <c r="D65"/>
      <c r="E65" s="337"/>
      <c r="F65" s="337"/>
      <c r="G65" s="337"/>
      <c r="H65" s="337"/>
      <c r="I65" s="337"/>
      <c r="J65" s="337"/>
      <c r="K65" s="32"/>
      <c r="L65" s="32"/>
      <c r="M65" s="338"/>
      <c r="N65" s="338"/>
      <c r="O65" s="338"/>
      <c r="P65" s="33"/>
      <c r="Q65" s="33"/>
      <c r="R65" s="15"/>
      <c r="S65" s="15"/>
      <c r="T65" s="15"/>
      <c r="U65" s="15"/>
      <c r="V65" s="1" t="s">
        <v>69</v>
      </c>
      <c r="W65" s="320">
        <f>title!B23</f>
        <v>0</v>
      </c>
      <c r="X65" s="320"/>
      <c r="Y65" s="320"/>
      <c r="Z65" s="320"/>
      <c r="AA65" s="320"/>
      <c r="AB65" s="314"/>
      <c r="AC65" s="314"/>
      <c r="AD65" s="15"/>
      <c r="AE65" s="31"/>
      <c r="AF65" s="15"/>
    </row>
    <row r="66" spans="1:32">
      <c r="A66" s="15"/>
      <c r="B66"/>
      <c r="C66"/>
      <c r="D66"/>
      <c r="E66" s="337"/>
      <c r="F66" s="337"/>
      <c r="G66" s="337"/>
      <c r="H66" s="337"/>
      <c r="I66" s="337"/>
      <c r="J66" s="337"/>
      <c r="K66" s="32"/>
      <c r="L66" s="32"/>
      <c r="M66" s="338"/>
      <c r="N66" s="338"/>
      <c r="O66" s="338"/>
      <c r="P66" s="33"/>
      <c r="Q66" s="33"/>
      <c r="R66" s="15"/>
      <c r="S66" s="15"/>
      <c r="T66" s="15"/>
      <c r="U66" s="15"/>
      <c r="V66" s="1" t="s">
        <v>70</v>
      </c>
      <c r="W66" s="320">
        <f>title!B24</f>
        <v>0</v>
      </c>
      <c r="X66" s="320"/>
      <c r="Y66" s="320"/>
      <c r="Z66" s="320"/>
      <c r="AA66" s="320"/>
      <c r="AB66" s="314"/>
      <c r="AC66" s="314"/>
      <c r="AD66" s="15"/>
      <c r="AE66" s="31"/>
      <c r="AF66" s="15"/>
    </row>
    <row r="67" spans="1:32">
      <c r="A67" s="15"/>
      <c r="B67"/>
      <c r="C67"/>
      <c r="D67"/>
      <c r="E67" s="337"/>
      <c r="F67" s="337"/>
      <c r="G67" s="337"/>
      <c r="H67" s="337"/>
      <c r="I67" s="337"/>
      <c r="J67" s="337"/>
      <c r="K67" s="32"/>
      <c r="L67" s="32"/>
      <c r="M67" s="338"/>
      <c r="N67" s="338"/>
      <c r="O67" s="338"/>
      <c r="P67" s="33"/>
      <c r="Q67" s="33"/>
      <c r="R67" s="15"/>
      <c r="S67" s="15"/>
      <c r="T67" s="15"/>
      <c r="U67" s="15"/>
      <c r="V67" s="1" t="s">
        <v>8</v>
      </c>
      <c r="W67" s="320">
        <f>title!B25</f>
        <v>0</v>
      </c>
      <c r="X67" s="320"/>
      <c r="Y67" s="320"/>
      <c r="Z67" s="320"/>
      <c r="AA67" s="320"/>
      <c r="AB67" s="314"/>
      <c r="AC67" s="314"/>
      <c r="AD67" s="15"/>
      <c r="AE67" s="31"/>
      <c r="AF67" s="15"/>
    </row>
    <row r="68" spans="1:3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31"/>
      <c r="AF68" s="15"/>
    </row>
    <row r="69" spans="1:32">
      <c r="A69" s="16" t="s">
        <v>29</v>
      </c>
      <c r="B69" s="16"/>
      <c r="C69" s="16"/>
      <c r="D69" s="16"/>
      <c r="E69" s="16"/>
      <c r="F69" s="16"/>
      <c r="G69" s="16" t="s">
        <v>30</v>
      </c>
      <c r="H69" s="16"/>
      <c r="I69" s="16"/>
      <c r="J69" s="16"/>
      <c r="K69" s="16"/>
      <c r="L69" s="16"/>
      <c r="M69" s="15"/>
      <c r="N69" s="15"/>
      <c r="O69" s="15"/>
      <c r="P69" s="15"/>
      <c r="Q69" s="15"/>
      <c r="R69" s="15"/>
      <c r="S69" s="15"/>
      <c r="T69" s="15"/>
      <c r="U69" s="355" t="s">
        <v>29</v>
      </c>
      <c r="V69" s="355"/>
      <c r="W69" s="16"/>
      <c r="X69" s="355" t="s">
        <v>30</v>
      </c>
      <c r="Y69" s="355"/>
      <c r="Z69" s="15"/>
      <c r="AA69" s="15"/>
      <c r="AB69" s="15"/>
      <c r="AC69" s="15"/>
      <c r="AD69" s="51" t="s">
        <v>31</v>
      </c>
      <c r="AE69" s="31"/>
      <c r="AF69" s="15"/>
    </row>
  </sheetData>
  <mergeCells count="43">
    <mergeCell ref="AB66:AC66"/>
    <mergeCell ref="W67:AA67"/>
    <mergeCell ref="AB67:AC67"/>
    <mergeCell ref="AB63:AC63"/>
    <mergeCell ref="W64:AA64"/>
    <mergeCell ref="AB64:AC64"/>
    <mergeCell ref="W65:AA65"/>
    <mergeCell ref="AB65:AC65"/>
    <mergeCell ref="U69:V69"/>
    <mergeCell ref="X69:Y69"/>
    <mergeCell ref="E67:J67"/>
    <mergeCell ref="M67:O67"/>
    <mergeCell ref="E65:J65"/>
    <mergeCell ref="M65:O65"/>
    <mergeCell ref="E66:J66"/>
    <mergeCell ref="M66:O66"/>
    <mergeCell ref="W66:AA66"/>
    <mergeCell ref="E63:J63"/>
    <mergeCell ref="M63:O63"/>
    <mergeCell ref="E64:J64"/>
    <mergeCell ref="M64:O64"/>
    <mergeCell ref="W63:AA63"/>
    <mergeCell ref="AH6:AM26"/>
    <mergeCell ref="E62:J62"/>
    <mergeCell ref="M62:O62"/>
    <mergeCell ref="W61:AA61"/>
    <mergeCell ref="AB61:AC61"/>
    <mergeCell ref="W62:AA62"/>
    <mergeCell ref="AB62:AC62"/>
    <mergeCell ref="A1:R1"/>
    <mergeCell ref="U1:AF1"/>
    <mergeCell ref="A3:A4"/>
    <mergeCell ref="B3:B4"/>
    <mergeCell ref="F3:H3"/>
    <mergeCell ref="I3:K3"/>
    <mergeCell ref="L3:N3"/>
    <mergeCell ref="U3:U4"/>
    <mergeCell ref="V3:V4"/>
    <mergeCell ref="AE3:AE4"/>
    <mergeCell ref="AF3:AF4"/>
    <mergeCell ref="C3:E3"/>
    <mergeCell ref="O3:Q3"/>
    <mergeCell ref="R3:T3"/>
  </mergeCells>
  <pageMargins left="0.7" right="0.31" top="0.42" bottom="0.37" header="0.3" footer="0.3"/>
  <pageSetup paperSize="9" scale="58" orientation="portrait" verticalDpi="300" r:id="rId1"/>
  <colBreaks count="1" manualBreakCount="1">
    <brk id="20" max="6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4"/>
  <sheetViews>
    <sheetView view="pageBreakPreview" zoomScale="115" zoomScaleSheetLayoutView="115" workbookViewId="0">
      <selection activeCell="B4" sqref="B4:B6"/>
    </sheetView>
  </sheetViews>
  <sheetFormatPr defaultRowHeight="15"/>
  <cols>
    <col min="1" max="1" width="5.7109375" customWidth="1"/>
    <col min="2" max="2" width="30.42578125" bestFit="1" customWidth="1"/>
    <col min="3" max="3" width="4" customWidth="1"/>
    <col min="4" max="4" width="3.42578125" bestFit="1" customWidth="1"/>
    <col min="5" max="5" width="8.7109375" bestFit="1" customWidth="1"/>
    <col min="6" max="6" width="3.28515625" bestFit="1" customWidth="1"/>
    <col min="7" max="8" width="3.42578125" bestFit="1" customWidth="1"/>
    <col min="9" max="9" width="10.28515625" bestFit="1" customWidth="1"/>
    <col min="10" max="10" width="3.28515625" bestFit="1" customWidth="1"/>
    <col min="11" max="11" width="8.5703125" customWidth="1"/>
    <col min="12" max="12" width="8.28515625" bestFit="1" customWidth="1"/>
  </cols>
  <sheetData>
    <row r="1" spans="1:12" ht="15.75">
      <c r="A1" s="358" t="str">
        <f>title!B2</f>
        <v>PM SHRI SCHOOL JAWAHAR NAVODAYA VIDYALAYA, RAJKOT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</row>
    <row r="2" spans="1:12" ht="15.75">
      <c r="A2" s="358"/>
      <c r="B2" s="280"/>
      <c r="C2" s="280"/>
      <c r="D2" s="155"/>
      <c r="E2" s="155"/>
      <c r="F2" s="155"/>
      <c r="G2" s="155"/>
      <c r="H2" s="155"/>
      <c r="I2" s="178" t="s">
        <v>237</v>
      </c>
      <c r="J2" s="359" t="str">
        <f>title!B12</f>
        <v>2024-25</v>
      </c>
      <c r="K2" s="359"/>
      <c r="L2" s="359"/>
    </row>
    <row r="3" spans="1:12" ht="15.75">
      <c r="A3" s="156" t="s">
        <v>218</v>
      </c>
      <c r="B3" s="157" t="str">
        <f>title!B26</f>
        <v>YOGA</v>
      </c>
      <c r="C3" s="158"/>
      <c r="D3" s="155"/>
      <c r="E3" s="155"/>
      <c r="F3" s="155"/>
      <c r="G3" s="155"/>
      <c r="H3" s="155"/>
      <c r="I3" s="156" t="s">
        <v>271</v>
      </c>
      <c r="J3" s="158"/>
      <c r="K3" s="155"/>
      <c r="L3" s="155"/>
    </row>
    <row r="4" spans="1:12">
      <c r="A4" s="367" t="s">
        <v>92</v>
      </c>
      <c r="B4" s="368" t="s">
        <v>219</v>
      </c>
      <c r="C4" s="362" t="s">
        <v>139</v>
      </c>
      <c r="D4" s="363"/>
      <c r="E4" s="363"/>
      <c r="F4" s="364"/>
      <c r="G4" s="362" t="s">
        <v>140</v>
      </c>
      <c r="H4" s="363"/>
      <c r="I4" s="363"/>
      <c r="J4" s="364"/>
      <c r="K4" s="365" t="s">
        <v>220</v>
      </c>
      <c r="L4" s="360" t="s">
        <v>82</v>
      </c>
    </row>
    <row r="5" spans="1:12" ht="53.25" customHeight="1">
      <c r="A5" s="366"/>
      <c r="B5" s="369"/>
      <c r="C5" s="159" t="s">
        <v>188</v>
      </c>
      <c r="D5" s="159" t="s">
        <v>189</v>
      </c>
      <c r="E5" s="160" t="s">
        <v>236</v>
      </c>
      <c r="F5" s="360" t="s">
        <v>82</v>
      </c>
      <c r="G5" s="159" t="s">
        <v>188</v>
      </c>
      <c r="H5" s="159" t="s">
        <v>189</v>
      </c>
      <c r="I5" s="160" t="s">
        <v>235</v>
      </c>
      <c r="J5" s="360" t="s">
        <v>82</v>
      </c>
      <c r="K5" s="361"/>
      <c r="L5" s="366"/>
    </row>
    <row r="6" spans="1:12">
      <c r="A6" s="361"/>
      <c r="B6" s="370"/>
      <c r="C6" s="161">
        <f>title!D26</f>
        <v>50</v>
      </c>
      <c r="D6" s="161">
        <f>title!E26</f>
        <v>50</v>
      </c>
      <c r="E6" s="161">
        <f>SUM(C6:D6)</f>
        <v>100</v>
      </c>
      <c r="F6" s="361"/>
      <c r="G6" s="161">
        <f>title!D26</f>
        <v>50</v>
      </c>
      <c r="H6" s="161">
        <f>title!E26</f>
        <v>50</v>
      </c>
      <c r="I6" s="161">
        <f>SUM(G6:H6)</f>
        <v>100</v>
      </c>
      <c r="J6" s="361"/>
      <c r="K6" s="162">
        <f>(E6+I6)/2</f>
        <v>100</v>
      </c>
      <c r="L6" s="361"/>
    </row>
    <row r="7" spans="1:12">
      <c r="A7" s="163">
        <f>IF(biodata!B9&lt;&gt;"",biodata!B9,"")</f>
        <v>1101</v>
      </c>
      <c r="B7" s="164" t="str">
        <f>IF(biodata!D9&lt;&gt;"",biodata!D9,"")</f>
        <v>a</v>
      </c>
      <c r="C7" s="163">
        <v>50</v>
      </c>
      <c r="D7" s="163">
        <v>50</v>
      </c>
      <c r="E7" s="163">
        <f t="shared" ref="E7:E51" si="0">IF(C7&lt;&gt;"",IF(D7&lt;&gt;"",SUM(C7,D7),""),"")</f>
        <v>100</v>
      </c>
      <c r="F7" s="165" t="str">
        <f t="shared" ref="F7:F51" si="1">IF(E7="","",IF(E7*2&gt;=91,"A1",IF(E7*2&gt;=81,"A2",IF(E7*2&gt;=71,"B1",IF(E7*2&gt;=61,"B2",IF(E7*2&gt;=51,"C1",IF(E7*2&gt;=41,"C2",IF(E7*2&gt;=33,"D","E"))))))))</f>
        <v>A1</v>
      </c>
      <c r="G7" s="163">
        <v>50</v>
      </c>
      <c r="H7" s="163">
        <v>50</v>
      </c>
      <c r="I7" s="163">
        <f t="shared" ref="I7:I51" si="2">IF(G7&lt;&gt;"",IF(H7&lt;&gt;"",SUM(G7,H7),""),"")</f>
        <v>100</v>
      </c>
      <c r="J7" s="165" t="str">
        <f t="shared" ref="J7:J51" si="3">IF(I7="","",IF(I7*2&gt;=91,"A1",IF(I7*2&gt;=81,"A2",IF(I7*2&gt;=71,"B1",IF(I7*2&gt;=61,"B2",IF(I7*2&gt;=51,"C1",IF(I7*2&gt;=41,"C2",IF(I7*2&gt;=33,"D","E"))))))))</f>
        <v>A1</v>
      </c>
      <c r="K7" s="166">
        <f>IF(E7&lt;&gt;"",IF(I7&lt;&gt;"",ROUND((E7+I7)/2,0),""),"")</f>
        <v>100</v>
      </c>
      <c r="L7" s="167" t="str">
        <f t="shared" ref="L7:L51" si="4">IF(K7="","",IF(K7&gt;=91,"A1",IF(K7&gt;=81,"A2",IF(K7&gt;=71,"B1",IF(K7&gt;=61,"B2",IF(K7&gt;=51,"C1",IF(K7&gt;=41,"C2",IF(K7&gt;=33,"D","E"))))))))</f>
        <v>A1</v>
      </c>
    </row>
    <row r="8" spans="1:12">
      <c r="A8" s="163">
        <f>IF(biodata!B10&lt;&gt;"",biodata!B10,"")</f>
        <v>1102</v>
      </c>
      <c r="B8" s="164" t="str">
        <f>IF(biodata!D10&lt;&gt;"",biodata!D10,"")</f>
        <v/>
      </c>
      <c r="C8" s="163">
        <v>50</v>
      </c>
      <c r="D8" s="163">
        <v>50</v>
      </c>
      <c r="E8" s="163">
        <f t="shared" si="0"/>
        <v>100</v>
      </c>
      <c r="F8" s="165" t="str">
        <f t="shared" si="1"/>
        <v>A1</v>
      </c>
      <c r="G8" s="163">
        <v>50</v>
      </c>
      <c r="H8" s="163">
        <v>50</v>
      </c>
      <c r="I8" s="163">
        <f t="shared" si="2"/>
        <v>100</v>
      </c>
      <c r="J8" s="165" t="str">
        <f t="shared" si="3"/>
        <v>A1</v>
      </c>
      <c r="K8" s="166">
        <f t="shared" ref="K8:K51" si="5">IF(E8&lt;&gt;"",IF(I8&lt;&gt;"",ROUND((E8+I8)/2,0),""),"")</f>
        <v>100</v>
      </c>
      <c r="L8" s="167" t="str">
        <f t="shared" si="4"/>
        <v>A1</v>
      </c>
    </row>
    <row r="9" spans="1:12">
      <c r="A9" s="163">
        <f>IF(biodata!B11&lt;&gt;"",biodata!B11,"")</f>
        <v>1103</v>
      </c>
      <c r="B9" s="164" t="str">
        <f>IF(biodata!D11&lt;&gt;"",biodata!D11,"")</f>
        <v/>
      </c>
      <c r="C9" s="163"/>
      <c r="D9" s="163"/>
      <c r="E9" s="163" t="str">
        <f t="shared" si="0"/>
        <v/>
      </c>
      <c r="F9" s="165" t="str">
        <f t="shared" si="1"/>
        <v/>
      </c>
      <c r="G9" s="163"/>
      <c r="H9" s="163"/>
      <c r="I9" s="163" t="str">
        <f t="shared" si="2"/>
        <v/>
      </c>
      <c r="J9" s="165" t="str">
        <f t="shared" si="3"/>
        <v/>
      </c>
      <c r="K9" s="166" t="str">
        <f t="shared" si="5"/>
        <v/>
      </c>
      <c r="L9" s="167" t="str">
        <f t="shared" si="4"/>
        <v/>
      </c>
    </row>
    <row r="10" spans="1:12">
      <c r="A10" s="163">
        <f>IF(biodata!B12&lt;&gt;"",biodata!B12,"")</f>
        <v>1104</v>
      </c>
      <c r="B10" s="164" t="str">
        <f>IF(biodata!D12&lt;&gt;"",biodata!D12,"")</f>
        <v/>
      </c>
      <c r="C10" s="163"/>
      <c r="D10" s="163"/>
      <c r="E10" s="163" t="str">
        <f t="shared" si="0"/>
        <v/>
      </c>
      <c r="F10" s="165" t="str">
        <f t="shared" si="1"/>
        <v/>
      </c>
      <c r="G10" s="163"/>
      <c r="H10" s="163"/>
      <c r="I10" s="163" t="str">
        <f t="shared" si="2"/>
        <v/>
      </c>
      <c r="J10" s="165" t="str">
        <f t="shared" si="3"/>
        <v/>
      </c>
      <c r="K10" s="166" t="str">
        <f t="shared" si="5"/>
        <v/>
      </c>
      <c r="L10" s="167" t="str">
        <f t="shared" si="4"/>
        <v/>
      </c>
    </row>
    <row r="11" spans="1:12">
      <c r="A11" s="163">
        <f>IF(biodata!B13&lt;&gt;"",biodata!B13,"")</f>
        <v>1105</v>
      </c>
      <c r="B11" s="164" t="str">
        <f>IF(biodata!D13&lt;&gt;"",biodata!D13,"")</f>
        <v/>
      </c>
      <c r="C11" s="163"/>
      <c r="D11" s="163"/>
      <c r="E11" s="163" t="str">
        <f t="shared" si="0"/>
        <v/>
      </c>
      <c r="F11" s="165" t="str">
        <f t="shared" si="1"/>
        <v/>
      </c>
      <c r="G11" s="163"/>
      <c r="H11" s="163"/>
      <c r="I11" s="163" t="str">
        <f t="shared" si="2"/>
        <v/>
      </c>
      <c r="J11" s="165" t="str">
        <f t="shared" si="3"/>
        <v/>
      </c>
      <c r="K11" s="166" t="str">
        <f t="shared" si="5"/>
        <v/>
      </c>
      <c r="L11" s="167" t="str">
        <f t="shared" si="4"/>
        <v/>
      </c>
    </row>
    <row r="12" spans="1:12">
      <c r="A12" s="163">
        <f>IF(biodata!B14&lt;&gt;"",biodata!B14,"")</f>
        <v>1106</v>
      </c>
      <c r="B12" s="164" t="str">
        <f>IF(biodata!D14&lt;&gt;"",biodata!D14,"")</f>
        <v/>
      </c>
      <c r="C12" s="163"/>
      <c r="D12" s="163"/>
      <c r="E12" s="163" t="str">
        <f t="shared" si="0"/>
        <v/>
      </c>
      <c r="F12" s="165" t="str">
        <f t="shared" si="1"/>
        <v/>
      </c>
      <c r="G12" s="163"/>
      <c r="H12" s="163"/>
      <c r="I12" s="163" t="str">
        <f t="shared" si="2"/>
        <v/>
      </c>
      <c r="J12" s="165" t="str">
        <f t="shared" si="3"/>
        <v/>
      </c>
      <c r="K12" s="166" t="str">
        <f t="shared" si="5"/>
        <v/>
      </c>
      <c r="L12" s="167" t="str">
        <f t="shared" si="4"/>
        <v/>
      </c>
    </row>
    <row r="13" spans="1:12">
      <c r="A13" s="163">
        <f>IF(biodata!B15&lt;&gt;"",biodata!B15,"")</f>
        <v>1107</v>
      </c>
      <c r="B13" s="164" t="str">
        <f>IF(biodata!D15&lt;&gt;"",biodata!D15,"")</f>
        <v/>
      </c>
      <c r="C13" s="163"/>
      <c r="D13" s="163"/>
      <c r="E13" s="163" t="str">
        <f t="shared" si="0"/>
        <v/>
      </c>
      <c r="F13" s="165" t="str">
        <f t="shared" si="1"/>
        <v/>
      </c>
      <c r="G13" s="163"/>
      <c r="H13" s="163"/>
      <c r="I13" s="163" t="str">
        <f t="shared" si="2"/>
        <v/>
      </c>
      <c r="J13" s="165" t="str">
        <f t="shared" si="3"/>
        <v/>
      </c>
      <c r="K13" s="166" t="str">
        <f t="shared" si="5"/>
        <v/>
      </c>
      <c r="L13" s="167" t="str">
        <f t="shared" si="4"/>
        <v/>
      </c>
    </row>
    <row r="14" spans="1:12">
      <c r="A14" s="163">
        <f>IF(biodata!B16&lt;&gt;"",biodata!B16,"")</f>
        <v>1108</v>
      </c>
      <c r="B14" s="164" t="str">
        <f>IF(biodata!D16&lt;&gt;"",biodata!D16,"")</f>
        <v/>
      </c>
      <c r="C14" s="163"/>
      <c r="D14" s="163"/>
      <c r="E14" s="163" t="str">
        <f t="shared" si="0"/>
        <v/>
      </c>
      <c r="F14" s="165" t="str">
        <f t="shared" si="1"/>
        <v/>
      </c>
      <c r="G14" s="163"/>
      <c r="H14" s="163"/>
      <c r="I14" s="163" t="str">
        <f t="shared" si="2"/>
        <v/>
      </c>
      <c r="J14" s="165" t="str">
        <f t="shared" si="3"/>
        <v/>
      </c>
      <c r="K14" s="166" t="str">
        <f t="shared" si="5"/>
        <v/>
      </c>
      <c r="L14" s="167" t="str">
        <f t="shared" si="4"/>
        <v/>
      </c>
    </row>
    <row r="15" spans="1:12">
      <c r="A15" s="163">
        <f>IF(biodata!B17&lt;&gt;"",biodata!B17,"")</f>
        <v>1109</v>
      </c>
      <c r="B15" s="164" t="str">
        <f>IF(biodata!D17&lt;&gt;"",biodata!D17,"")</f>
        <v/>
      </c>
      <c r="C15" s="163"/>
      <c r="D15" s="163"/>
      <c r="E15" s="163" t="str">
        <f t="shared" si="0"/>
        <v/>
      </c>
      <c r="F15" s="165" t="str">
        <f t="shared" si="1"/>
        <v/>
      </c>
      <c r="G15" s="163"/>
      <c r="H15" s="163"/>
      <c r="I15" s="163" t="str">
        <f t="shared" si="2"/>
        <v/>
      </c>
      <c r="J15" s="165" t="str">
        <f t="shared" si="3"/>
        <v/>
      </c>
      <c r="K15" s="166" t="str">
        <f t="shared" si="5"/>
        <v/>
      </c>
      <c r="L15" s="167" t="str">
        <f t="shared" si="4"/>
        <v/>
      </c>
    </row>
    <row r="16" spans="1:12">
      <c r="A16" s="163">
        <f>IF(biodata!B18&lt;&gt;"",biodata!B18,"")</f>
        <v>1110</v>
      </c>
      <c r="B16" s="164" t="str">
        <f>IF(biodata!D18&lt;&gt;"",biodata!D18,"")</f>
        <v/>
      </c>
      <c r="C16" s="163"/>
      <c r="D16" s="163"/>
      <c r="E16" s="163" t="str">
        <f t="shared" si="0"/>
        <v/>
      </c>
      <c r="F16" s="165" t="str">
        <f t="shared" si="1"/>
        <v/>
      </c>
      <c r="G16" s="163"/>
      <c r="H16" s="163"/>
      <c r="I16" s="163" t="str">
        <f t="shared" si="2"/>
        <v/>
      </c>
      <c r="J16" s="165" t="str">
        <f t="shared" si="3"/>
        <v/>
      </c>
      <c r="K16" s="166" t="str">
        <f t="shared" si="5"/>
        <v/>
      </c>
      <c r="L16" s="167" t="str">
        <f t="shared" si="4"/>
        <v/>
      </c>
    </row>
    <row r="17" spans="1:12">
      <c r="A17" s="163">
        <f>IF(biodata!B19&lt;&gt;"",biodata!B19,"")</f>
        <v>1111</v>
      </c>
      <c r="B17" s="164" t="str">
        <f>IF(biodata!D19&lt;&gt;"",biodata!D19,"")</f>
        <v/>
      </c>
      <c r="C17" s="163"/>
      <c r="D17" s="163"/>
      <c r="E17" s="163" t="str">
        <f t="shared" si="0"/>
        <v/>
      </c>
      <c r="F17" s="165" t="str">
        <f t="shared" si="1"/>
        <v/>
      </c>
      <c r="G17" s="163"/>
      <c r="H17" s="163"/>
      <c r="I17" s="163" t="str">
        <f t="shared" si="2"/>
        <v/>
      </c>
      <c r="J17" s="165" t="str">
        <f t="shared" si="3"/>
        <v/>
      </c>
      <c r="K17" s="166" t="str">
        <f t="shared" si="5"/>
        <v/>
      </c>
      <c r="L17" s="167" t="str">
        <f t="shared" si="4"/>
        <v/>
      </c>
    </row>
    <row r="18" spans="1:12">
      <c r="A18" s="163">
        <f>IF(biodata!B20&lt;&gt;"",biodata!B20,"")</f>
        <v>1112</v>
      </c>
      <c r="B18" s="164" t="str">
        <f>IF(biodata!D20&lt;&gt;"",biodata!D20,"")</f>
        <v/>
      </c>
      <c r="C18" s="163"/>
      <c r="D18" s="163"/>
      <c r="E18" s="163" t="str">
        <f t="shared" si="0"/>
        <v/>
      </c>
      <c r="F18" s="165" t="str">
        <f t="shared" si="1"/>
        <v/>
      </c>
      <c r="G18" s="163"/>
      <c r="H18" s="163"/>
      <c r="I18" s="163" t="str">
        <f t="shared" si="2"/>
        <v/>
      </c>
      <c r="J18" s="165" t="str">
        <f t="shared" si="3"/>
        <v/>
      </c>
      <c r="K18" s="166" t="str">
        <f t="shared" si="5"/>
        <v/>
      </c>
      <c r="L18" s="167" t="str">
        <f t="shared" si="4"/>
        <v/>
      </c>
    </row>
    <row r="19" spans="1:12">
      <c r="A19" s="163">
        <f>IF(biodata!B21&lt;&gt;"",biodata!B21,"")</f>
        <v>1113</v>
      </c>
      <c r="B19" s="164" t="str">
        <f>IF(biodata!D21&lt;&gt;"",biodata!D21,"")</f>
        <v/>
      </c>
      <c r="C19" s="163"/>
      <c r="D19" s="163"/>
      <c r="E19" s="163" t="str">
        <f t="shared" si="0"/>
        <v/>
      </c>
      <c r="F19" s="165" t="str">
        <f t="shared" si="1"/>
        <v/>
      </c>
      <c r="G19" s="163"/>
      <c r="H19" s="163"/>
      <c r="I19" s="163" t="str">
        <f t="shared" si="2"/>
        <v/>
      </c>
      <c r="J19" s="165" t="str">
        <f t="shared" si="3"/>
        <v/>
      </c>
      <c r="K19" s="166" t="str">
        <f t="shared" si="5"/>
        <v/>
      </c>
      <c r="L19" s="167" t="str">
        <f t="shared" si="4"/>
        <v/>
      </c>
    </row>
    <row r="20" spans="1:12">
      <c r="A20" s="163">
        <f>IF(biodata!B22&lt;&gt;"",biodata!B22,"")</f>
        <v>1114</v>
      </c>
      <c r="B20" s="164" t="str">
        <f>IF(biodata!D22&lt;&gt;"",biodata!D22,"")</f>
        <v/>
      </c>
      <c r="C20" s="163"/>
      <c r="D20" s="163"/>
      <c r="E20" s="163" t="str">
        <f t="shared" si="0"/>
        <v/>
      </c>
      <c r="F20" s="165" t="str">
        <f t="shared" si="1"/>
        <v/>
      </c>
      <c r="G20" s="163"/>
      <c r="H20" s="163"/>
      <c r="I20" s="163" t="str">
        <f t="shared" si="2"/>
        <v/>
      </c>
      <c r="J20" s="165" t="str">
        <f t="shared" si="3"/>
        <v/>
      </c>
      <c r="K20" s="166" t="str">
        <f t="shared" si="5"/>
        <v/>
      </c>
      <c r="L20" s="167" t="str">
        <f t="shared" si="4"/>
        <v/>
      </c>
    </row>
    <row r="21" spans="1:12">
      <c r="A21" s="163">
        <f>IF(biodata!B23&lt;&gt;"",biodata!B23,"")</f>
        <v>1115</v>
      </c>
      <c r="B21" s="164" t="str">
        <f>IF(biodata!D23&lt;&gt;"",biodata!D23,"")</f>
        <v/>
      </c>
      <c r="C21" s="163"/>
      <c r="D21" s="163"/>
      <c r="E21" s="163" t="str">
        <f t="shared" si="0"/>
        <v/>
      </c>
      <c r="F21" s="165" t="str">
        <f t="shared" si="1"/>
        <v/>
      </c>
      <c r="G21" s="163"/>
      <c r="H21" s="163"/>
      <c r="I21" s="163" t="str">
        <f t="shared" si="2"/>
        <v/>
      </c>
      <c r="J21" s="165" t="str">
        <f t="shared" si="3"/>
        <v/>
      </c>
      <c r="K21" s="166" t="str">
        <f t="shared" si="5"/>
        <v/>
      </c>
      <c r="L21" s="167" t="str">
        <f t="shared" si="4"/>
        <v/>
      </c>
    </row>
    <row r="22" spans="1:12">
      <c r="A22" s="163">
        <f>IF(biodata!B24&lt;&gt;"",biodata!B24,"")</f>
        <v>1116</v>
      </c>
      <c r="B22" s="164" t="str">
        <f>IF(biodata!D24&lt;&gt;"",biodata!D24,"")</f>
        <v/>
      </c>
      <c r="C22" s="163"/>
      <c r="D22" s="163"/>
      <c r="E22" s="163" t="str">
        <f t="shared" si="0"/>
        <v/>
      </c>
      <c r="F22" s="165" t="str">
        <f t="shared" si="1"/>
        <v/>
      </c>
      <c r="G22" s="163"/>
      <c r="H22" s="163"/>
      <c r="I22" s="163" t="str">
        <f t="shared" si="2"/>
        <v/>
      </c>
      <c r="J22" s="165" t="str">
        <f t="shared" si="3"/>
        <v/>
      </c>
      <c r="K22" s="166" t="str">
        <f t="shared" si="5"/>
        <v/>
      </c>
      <c r="L22" s="167" t="str">
        <f t="shared" si="4"/>
        <v/>
      </c>
    </row>
    <row r="23" spans="1:12">
      <c r="A23" s="163">
        <f>IF(biodata!B25&lt;&gt;"",biodata!B25,"")</f>
        <v>1117</v>
      </c>
      <c r="B23" s="164" t="str">
        <f>IF(biodata!D25&lt;&gt;"",biodata!D25,"")</f>
        <v/>
      </c>
      <c r="C23" s="163"/>
      <c r="D23" s="163"/>
      <c r="E23" s="163" t="str">
        <f t="shared" si="0"/>
        <v/>
      </c>
      <c r="F23" s="165" t="str">
        <f t="shared" si="1"/>
        <v/>
      </c>
      <c r="G23" s="163"/>
      <c r="H23" s="163"/>
      <c r="I23" s="163" t="str">
        <f t="shared" si="2"/>
        <v/>
      </c>
      <c r="J23" s="165" t="str">
        <f t="shared" si="3"/>
        <v/>
      </c>
      <c r="K23" s="166" t="str">
        <f t="shared" si="5"/>
        <v/>
      </c>
      <c r="L23" s="167" t="str">
        <f t="shared" si="4"/>
        <v/>
      </c>
    </row>
    <row r="24" spans="1:12">
      <c r="A24" s="163">
        <f>IF(biodata!B26&lt;&gt;"",biodata!B26,"")</f>
        <v>1118</v>
      </c>
      <c r="B24" s="164" t="str">
        <f>IF(biodata!D26&lt;&gt;"",biodata!D26,"")</f>
        <v/>
      </c>
      <c r="C24" s="163"/>
      <c r="D24" s="163"/>
      <c r="E24" s="163" t="str">
        <f t="shared" si="0"/>
        <v/>
      </c>
      <c r="F24" s="165" t="str">
        <f t="shared" si="1"/>
        <v/>
      </c>
      <c r="G24" s="163"/>
      <c r="H24" s="163"/>
      <c r="I24" s="163" t="str">
        <f t="shared" si="2"/>
        <v/>
      </c>
      <c r="J24" s="165" t="str">
        <f t="shared" si="3"/>
        <v/>
      </c>
      <c r="K24" s="166" t="str">
        <f t="shared" si="5"/>
        <v/>
      </c>
      <c r="L24" s="167" t="str">
        <f t="shared" si="4"/>
        <v/>
      </c>
    </row>
    <row r="25" spans="1:12">
      <c r="A25" s="163">
        <f>IF(biodata!B27&lt;&gt;"",biodata!B27,"")</f>
        <v>1119</v>
      </c>
      <c r="B25" s="164" t="str">
        <f>IF(biodata!D27&lt;&gt;"",biodata!D27,"")</f>
        <v/>
      </c>
      <c r="C25" s="163"/>
      <c r="D25" s="163"/>
      <c r="E25" s="163" t="str">
        <f t="shared" si="0"/>
        <v/>
      </c>
      <c r="F25" s="165" t="str">
        <f t="shared" si="1"/>
        <v/>
      </c>
      <c r="G25" s="163"/>
      <c r="H25" s="163"/>
      <c r="I25" s="163" t="str">
        <f t="shared" si="2"/>
        <v/>
      </c>
      <c r="J25" s="165" t="str">
        <f t="shared" si="3"/>
        <v/>
      </c>
      <c r="K25" s="166" t="str">
        <f t="shared" si="5"/>
        <v/>
      </c>
      <c r="L25" s="167" t="str">
        <f t="shared" si="4"/>
        <v/>
      </c>
    </row>
    <row r="26" spans="1:12">
      <c r="A26" s="163">
        <f>IF(biodata!B28&lt;&gt;"",biodata!B28,"")</f>
        <v>1120</v>
      </c>
      <c r="B26" s="164" t="str">
        <f>IF(biodata!D28&lt;&gt;"",biodata!D28,"")</f>
        <v/>
      </c>
      <c r="C26" s="163"/>
      <c r="D26" s="163"/>
      <c r="E26" s="163" t="str">
        <f t="shared" si="0"/>
        <v/>
      </c>
      <c r="F26" s="165" t="str">
        <f t="shared" si="1"/>
        <v/>
      </c>
      <c r="G26" s="163"/>
      <c r="H26" s="163"/>
      <c r="I26" s="163" t="str">
        <f t="shared" si="2"/>
        <v/>
      </c>
      <c r="J26" s="165" t="str">
        <f t="shared" si="3"/>
        <v/>
      </c>
      <c r="K26" s="166" t="str">
        <f t="shared" si="5"/>
        <v/>
      </c>
      <c r="L26" s="167" t="str">
        <f t="shared" si="4"/>
        <v/>
      </c>
    </row>
    <row r="27" spans="1:12">
      <c r="A27" s="163">
        <f>IF(biodata!B29&lt;&gt;"",biodata!B29,"")</f>
        <v>1121</v>
      </c>
      <c r="B27" s="164" t="str">
        <f>IF(biodata!D29&lt;&gt;"",biodata!D29,"")</f>
        <v/>
      </c>
      <c r="C27" s="163"/>
      <c r="D27" s="163"/>
      <c r="E27" s="163" t="str">
        <f t="shared" si="0"/>
        <v/>
      </c>
      <c r="F27" s="165" t="str">
        <f t="shared" si="1"/>
        <v/>
      </c>
      <c r="G27" s="163"/>
      <c r="H27" s="163"/>
      <c r="I27" s="163" t="str">
        <f t="shared" si="2"/>
        <v/>
      </c>
      <c r="J27" s="165" t="str">
        <f t="shared" si="3"/>
        <v/>
      </c>
      <c r="K27" s="166" t="str">
        <f t="shared" si="5"/>
        <v/>
      </c>
      <c r="L27" s="167" t="str">
        <f t="shared" si="4"/>
        <v/>
      </c>
    </row>
    <row r="28" spans="1:12">
      <c r="A28" s="163">
        <f>IF(biodata!B30&lt;&gt;"",biodata!B30,"")</f>
        <v>1122</v>
      </c>
      <c r="B28" s="164" t="str">
        <f>IF(biodata!D30&lt;&gt;"",biodata!D30,"")</f>
        <v/>
      </c>
      <c r="C28" s="163"/>
      <c r="D28" s="163"/>
      <c r="E28" s="163" t="str">
        <f t="shared" si="0"/>
        <v/>
      </c>
      <c r="F28" s="165" t="str">
        <f t="shared" si="1"/>
        <v/>
      </c>
      <c r="G28" s="163"/>
      <c r="H28" s="163"/>
      <c r="I28" s="163" t="str">
        <f t="shared" si="2"/>
        <v/>
      </c>
      <c r="J28" s="165" t="str">
        <f t="shared" si="3"/>
        <v/>
      </c>
      <c r="K28" s="166" t="str">
        <f t="shared" si="5"/>
        <v/>
      </c>
      <c r="L28" s="167" t="str">
        <f t="shared" si="4"/>
        <v/>
      </c>
    </row>
    <row r="29" spans="1:12">
      <c r="A29" s="163">
        <f>IF(biodata!B31&lt;&gt;"",biodata!B31,"")</f>
        <v>1123</v>
      </c>
      <c r="B29" s="164" t="str">
        <f>IF(biodata!D31&lt;&gt;"",biodata!D31,"")</f>
        <v/>
      </c>
      <c r="C29" s="163"/>
      <c r="D29" s="163"/>
      <c r="E29" s="163" t="str">
        <f t="shared" si="0"/>
        <v/>
      </c>
      <c r="F29" s="165" t="str">
        <f t="shared" si="1"/>
        <v/>
      </c>
      <c r="G29" s="163"/>
      <c r="H29" s="163"/>
      <c r="I29" s="163" t="str">
        <f t="shared" si="2"/>
        <v/>
      </c>
      <c r="J29" s="165" t="str">
        <f t="shared" si="3"/>
        <v/>
      </c>
      <c r="K29" s="166" t="str">
        <f t="shared" si="5"/>
        <v/>
      </c>
      <c r="L29" s="167" t="str">
        <f t="shared" si="4"/>
        <v/>
      </c>
    </row>
    <row r="30" spans="1:12">
      <c r="A30" s="163">
        <f>IF(biodata!B32&lt;&gt;"",biodata!B32,"")</f>
        <v>1124</v>
      </c>
      <c r="B30" s="164" t="str">
        <f>IF(biodata!D32&lt;&gt;"",biodata!D32,"")</f>
        <v/>
      </c>
      <c r="C30" s="163"/>
      <c r="D30" s="163"/>
      <c r="E30" s="163" t="str">
        <f t="shared" si="0"/>
        <v/>
      </c>
      <c r="F30" s="165" t="str">
        <f t="shared" si="1"/>
        <v/>
      </c>
      <c r="G30" s="163"/>
      <c r="H30" s="163"/>
      <c r="I30" s="163" t="str">
        <f t="shared" si="2"/>
        <v/>
      </c>
      <c r="J30" s="165" t="str">
        <f t="shared" si="3"/>
        <v/>
      </c>
      <c r="K30" s="166" t="str">
        <f t="shared" si="5"/>
        <v/>
      </c>
      <c r="L30" s="167" t="str">
        <f t="shared" si="4"/>
        <v/>
      </c>
    </row>
    <row r="31" spans="1:12">
      <c r="A31" s="163">
        <f>IF(biodata!B33&lt;&gt;"",biodata!B33,"")</f>
        <v>1125</v>
      </c>
      <c r="B31" s="164" t="str">
        <f>IF(biodata!D33&lt;&gt;"",biodata!D33,"")</f>
        <v/>
      </c>
      <c r="C31" s="163"/>
      <c r="D31" s="163"/>
      <c r="E31" s="163" t="str">
        <f t="shared" si="0"/>
        <v/>
      </c>
      <c r="F31" s="165" t="str">
        <f t="shared" si="1"/>
        <v/>
      </c>
      <c r="G31" s="163"/>
      <c r="H31" s="163"/>
      <c r="I31" s="163" t="str">
        <f t="shared" si="2"/>
        <v/>
      </c>
      <c r="J31" s="165" t="str">
        <f t="shared" si="3"/>
        <v/>
      </c>
      <c r="K31" s="166" t="str">
        <f t="shared" si="5"/>
        <v/>
      </c>
      <c r="L31" s="167" t="str">
        <f t="shared" si="4"/>
        <v/>
      </c>
    </row>
    <row r="32" spans="1:12">
      <c r="A32" s="163">
        <f>IF(biodata!B34&lt;&gt;"",biodata!B34,"")</f>
        <v>1126</v>
      </c>
      <c r="B32" s="164" t="str">
        <f>IF(biodata!D34&lt;&gt;"",biodata!D34,"")</f>
        <v/>
      </c>
      <c r="C32" s="163"/>
      <c r="D32" s="163"/>
      <c r="E32" s="163" t="str">
        <f t="shared" si="0"/>
        <v/>
      </c>
      <c r="F32" s="165" t="str">
        <f t="shared" si="1"/>
        <v/>
      </c>
      <c r="G32" s="163"/>
      <c r="H32" s="163"/>
      <c r="I32" s="163" t="str">
        <f t="shared" si="2"/>
        <v/>
      </c>
      <c r="J32" s="165" t="str">
        <f t="shared" si="3"/>
        <v/>
      </c>
      <c r="K32" s="166" t="str">
        <f t="shared" si="5"/>
        <v/>
      </c>
      <c r="L32" s="167" t="str">
        <f t="shared" si="4"/>
        <v/>
      </c>
    </row>
    <row r="33" spans="1:12">
      <c r="A33" s="163">
        <f>IF(biodata!B35&lt;&gt;"",biodata!B35,"")</f>
        <v>1127</v>
      </c>
      <c r="B33" s="164" t="str">
        <f>IF(biodata!D35&lt;&gt;"",biodata!D35,"")</f>
        <v/>
      </c>
      <c r="C33" s="163"/>
      <c r="D33" s="163"/>
      <c r="E33" s="163" t="str">
        <f t="shared" si="0"/>
        <v/>
      </c>
      <c r="F33" s="165" t="str">
        <f t="shared" si="1"/>
        <v/>
      </c>
      <c r="G33" s="163"/>
      <c r="H33" s="163"/>
      <c r="I33" s="163" t="str">
        <f t="shared" si="2"/>
        <v/>
      </c>
      <c r="J33" s="165" t="str">
        <f t="shared" si="3"/>
        <v/>
      </c>
      <c r="K33" s="166" t="str">
        <f t="shared" si="5"/>
        <v/>
      </c>
      <c r="L33" s="167" t="str">
        <f t="shared" si="4"/>
        <v/>
      </c>
    </row>
    <row r="34" spans="1:12">
      <c r="A34" s="163">
        <f>IF(biodata!B36&lt;&gt;"",biodata!B36,"")</f>
        <v>1128</v>
      </c>
      <c r="B34" s="164" t="str">
        <f>IF(biodata!D36&lt;&gt;"",biodata!D36,"")</f>
        <v/>
      </c>
      <c r="C34" s="163"/>
      <c r="D34" s="163"/>
      <c r="E34" s="163" t="str">
        <f t="shared" si="0"/>
        <v/>
      </c>
      <c r="F34" s="165" t="str">
        <f t="shared" si="1"/>
        <v/>
      </c>
      <c r="G34" s="163"/>
      <c r="H34" s="163"/>
      <c r="I34" s="163" t="str">
        <f t="shared" si="2"/>
        <v/>
      </c>
      <c r="J34" s="165" t="str">
        <f t="shared" si="3"/>
        <v/>
      </c>
      <c r="K34" s="166" t="str">
        <f t="shared" si="5"/>
        <v/>
      </c>
      <c r="L34" s="167" t="str">
        <f t="shared" si="4"/>
        <v/>
      </c>
    </row>
    <row r="35" spans="1:12">
      <c r="A35" s="163" t="str">
        <f>IF(biodata!B37&lt;&gt;"",biodata!B37,"")</f>
        <v/>
      </c>
      <c r="B35" s="164" t="str">
        <f>IF(biodata!D37&lt;&gt;"",biodata!D37,"")</f>
        <v/>
      </c>
      <c r="C35" s="163"/>
      <c r="D35" s="163"/>
      <c r="E35" s="163" t="str">
        <f t="shared" si="0"/>
        <v/>
      </c>
      <c r="F35" s="165" t="str">
        <f t="shared" si="1"/>
        <v/>
      </c>
      <c r="G35" s="163"/>
      <c r="H35" s="163"/>
      <c r="I35" s="163" t="str">
        <f t="shared" si="2"/>
        <v/>
      </c>
      <c r="J35" s="165" t="str">
        <f t="shared" si="3"/>
        <v/>
      </c>
      <c r="K35" s="166" t="str">
        <f t="shared" si="5"/>
        <v/>
      </c>
      <c r="L35" s="167" t="str">
        <f t="shared" si="4"/>
        <v/>
      </c>
    </row>
    <row r="36" spans="1:12">
      <c r="A36" s="163" t="str">
        <f>IF(biodata!B38&lt;&gt;"",biodata!B38,"")</f>
        <v/>
      </c>
      <c r="B36" s="164" t="str">
        <f>IF(biodata!D38&lt;&gt;"",biodata!D38,"")</f>
        <v/>
      </c>
      <c r="C36" s="163"/>
      <c r="D36" s="163"/>
      <c r="E36" s="163" t="str">
        <f t="shared" si="0"/>
        <v/>
      </c>
      <c r="F36" s="165" t="str">
        <f t="shared" si="1"/>
        <v/>
      </c>
      <c r="G36" s="163"/>
      <c r="H36" s="163"/>
      <c r="I36" s="163" t="str">
        <f t="shared" si="2"/>
        <v/>
      </c>
      <c r="J36" s="165" t="str">
        <f t="shared" si="3"/>
        <v/>
      </c>
      <c r="K36" s="166" t="str">
        <f t="shared" si="5"/>
        <v/>
      </c>
      <c r="L36" s="167" t="str">
        <f t="shared" si="4"/>
        <v/>
      </c>
    </row>
    <row r="37" spans="1:12">
      <c r="A37" s="163" t="str">
        <f>IF(biodata!B39&lt;&gt;"",biodata!B39,"")</f>
        <v/>
      </c>
      <c r="B37" s="164" t="str">
        <f>IF(biodata!D39&lt;&gt;"",biodata!D39,"")</f>
        <v/>
      </c>
      <c r="C37" s="163"/>
      <c r="D37" s="163"/>
      <c r="E37" s="163" t="str">
        <f t="shared" si="0"/>
        <v/>
      </c>
      <c r="F37" s="165" t="str">
        <f t="shared" si="1"/>
        <v/>
      </c>
      <c r="G37" s="163"/>
      <c r="H37" s="163"/>
      <c r="I37" s="163" t="str">
        <f t="shared" si="2"/>
        <v/>
      </c>
      <c r="J37" s="165" t="str">
        <f t="shared" si="3"/>
        <v/>
      </c>
      <c r="K37" s="166" t="str">
        <f t="shared" si="5"/>
        <v/>
      </c>
      <c r="L37" s="167" t="str">
        <f t="shared" si="4"/>
        <v/>
      </c>
    </row>
    <row r="38" spans="1:12">
      <c r="A38" s="163" t="str">
        <f>IF(biodata!B40&lt;&gt;"",biodata!B40,"")</f>
        <v/>
      </c>
      <c r="B38" s="164" t="str">
        <f>IF(biodata!D40&lt;&gt;"",biodata!D40,"")</f>
        <v/>
      </c>
      <c r="C38" s="163"/>
      <c r="D38" s="163"/>
      <c r="E38" s="163" t="str">
        <f t="shared" si="0"/>
        <v/>
      </c>
      <c r="F38" s="165" t="str">
        <f t="shared" si="1"/>
        <v/>
      </c>
      <c r="G38" s="163"/>
      <c r="H38" s="163"/>
      <c r="I38" s="163" t="str">
        <f t="shared" si="2"/>
        <v/>
      </c>
      <c r="J38" s="165" t="str">
        <f t="shared" si="3"/>
        <v/>
      </c>
      <c r="K38" s="166" t="str">
        <f t="shared" si="5"/>
        <v/>
      </c>
      <c r="L38" s="167" t="str">
        <f t="shared" si="4"/>
        <v/>
      </c>
    </row>
    <row r="39" spans="1:12">
      <c r="A39" s="163" t="str">
        <f>IF(biodata!B41&lt;&gt;"",biodata!B41,"")</f>
        <v/>
      </c>
      <c r="B39" s="164" t="str">
        <f>IF(biodata!D41&lt;&gt;"",biodata!D41,"")</f>
        <v/>
      </c>
      <c r="C39" s="163"/>
      <c r="D39" s="163"/>
      <c r="E39" s="163" t="str">
        <f t="shared" si="0"/>
        <v/>
      </c>
      <c r="F39" s="165" t="str">
        <f t="shared" si="1"/>
        <v/>
      </c>
      <c r="G39" s="163"/>
      <c r="H39" s="163"/>
      <c r="I39" s="163" t="str">
        <f t="shared" si="2"/>
        <v/>
      </c>
      <c r="J39" s="165" t="str">
        <f t="shared" si="3"/>
        <v/>
      </c>
      <c r="K39" s="166" t="str">
        <f t="shared" si="5"/>
        <v/>
      </c>
      <c r="L39" s="167" t="str">
        <f t="shared" si="4"/>
        <v/>
      </c>
    </row>
    <row r="40" spans="1:12">
      <c r="A40" s="163" t="str">
        <f>IF(biodata!B42&lt;&gt;"",biodata!B42,"")</f>
        <v/>
      </c>
      <c r="B40" s="164" t="str">
        <f>IF(biodata!D42&lt;&gt;"",biodata!D42,"")</f>
        <v/>
      </c>
      <c r="C40" s="163"/>
      <c r="D40" s="163"/>
      <c r="E40" s="163" t="str">
        <f t="shared" si="0"/>
        <v/>
      </c>
      <c r="F40" s="165" t="str">
        <f t="shared" si="1"/>
        <v/>
      </c>
      <c r="G40" s="163"/>
      <c r="H40" s="163"/>
      <c r="I40" s="163" t="str">
        <f t="shared" si="2"/>
        <v/>
      </c>
      <c r="J40" s="165" t="str">
        <f t="shared" si="3"/>
        <v/>
      </c>
      <c r="K40" s="166" t="str">
        <f t="shared" si="5"/>
        <v/>
      </c>
      <c r="L40" s="167" t="str">
        <f t="shared" si="4"/>
        <v/>
      </c>
    </row>
    <row r="41" spans="1:12">
      <c r="A41" s="163" t="str">
        <f>IF(biodata!B43&lt;&gt;"",biodata!B43,"")</f>
        <v/>
      </c>
      <c r="B41" s="164" t="str">
        <f>IF(biodata!D43&lt;&gt;"",biodata!D43,"")</f>
        <v/>
      </c>
      <c r="C41" s="163"/>
      <c r="D41" s="163"/>
      <c r="E41" s="163" t="str">
        <f t="shared" si="0"/>
        <v/>
      </c>
      <c r="F41" s="165" t="str">
        <f t="shared" si="1"/>
        <v/>
      </c>
      <c r="G41" s="163"/>
      <c r="H41" s="163"/>
      <c r="I41" s="163" t="str">
        <f t="shared" si="2"/>
        <v/>
      </c>
      <c r="J41" s="165" t="str">
        <f t="shared" si="3"/>
        <v/>
      </c>
      <c r="K41" s="166" t="str">
        <f t="shared" si="5"/>
        <v/>
      </c>
      <c r="L41" s="167" t="str">
        <f t="shared" si="4"/>
        <v/>
      </c>
    </row>
    <row r="42" spans="1:12">
      <c r="A42" s="163" t="str">
        <f>IF(biodata!B44&lt;&gt;"",biodata!B44,"")</f>
        <v/>
      </c>
      <c r="B42" s="164" t="str">
        <f>IF(biodata!D44&lt;&gt;"",biodata!D44,"")</f>
        <v/>
      </c>
      <c r="C42" s="163"/>
      <c r="D42" s="163"/>
      <c r="E42" s="163" t="str">
        <f t="shared" si="0"/>
        <v/>
      </c>
      <c r="F42" s="165" t="str">
        <f t="shared" si="1"/>
        <v/>
      </c>
      <c r="G42" s="163"/>
      <c r="H42" s="163"/>
      <c r="I42" s="163" t="str">
        <f t="shared" si="2"/>
        <v/>
      </c>
      <c r="J42" s="165" t="str">
        <f t="shared" si="3"/>
        <v/>
      </c>
      <c r="K42" s="166" t="str">
        <f t="shared" si="5"/>
        <v/>
      </c>
      <c r="L42" s="167" t="str">
        <f t="shared" si="4"/>
        <v/>
      </c>
    </row>
    <row r="43" spans="1:12">
      <c r="A43" s="163" t="str">
        <f>IF(biodata!B45&lt;&gt;"",biodata!B45,"")</f>
        <v/>
      </c>
      <c r="B43" s="164" t="str">
        <f>IF(biodata!D45&lt;&gt;"",biodata!D45,"")</f>
        <v/>
      </c>
      <c r="C43" s="163"/>
      <c r="D43" s="163"/>
      <c r="E43" s="163" t="str">
        <f t="shared" si="0"/>
        <v/>
      </c>
      <c r="F43" s="165" t="str">
        <f t="shared" si="1"/>
        <v/>
      </c>
      <c r="G43" s="163"/>
      <c r="H43" s="163"/>
      <c r="I43" s="163" t="str">
        <f t="shared" si="2"/>
        <v/>
      </c>
      <c r="J43" s="165" t="str">
        <f t="shared" si="3"/>
        <v/>
      </c>
      <c r="K43" s="166" t="str">
        <f t="shared" si="5"/>
        <v/>
      </c>
      <c r="L43" s="167" t="str">
        <f t="shared" si="4"/>
        <v/>
      </c>
    </row>
    <row r="44" spans="1:12">
      <c r="A44" s="163" t="str">
        <f>IF(biodata!B46&lt;&gt;"",biodata!B46,"")</f>
        <v/>
      </c>
      <c r="B44" s="164" t="str">
        <f>IF(biodata!D46&lt;&gt;"",biodata!D46,"")</f>
        <v/>
      </c>
      <c r="C44" s="163"/>
      <c r="D44" s="163"/>
      <c r="E44" s="163" t="str">
        <f t="shared" si="0"/>
        <v/>
      </c>
      <c r="F44" s="165" t="str">
        <f t="shared" si="1"/>
        <v/>
      </c>
      <c r="G44" s="163"/>
      <c r="H44" s="163"/>
      <c r="I44" s="163" t="str">
        <f t="shared" si="2"/>
        <v/>
      </c>
      <c r="J44" s="165" t="str">
        <f t="shared" si="3"/>
        <v/>
      </c>
      <c r="K44" s="166" t="str">
        <f t="shared" si="5"/>
        <v/>
      </c>
      <c r="L44" s="167" t="str">
        <f t="shared" si="4"/>
        <v/>
      </c>
    </row>
    <row r="45" spans="1:12">
      <c r="A45" s="163" t="str">
        <f>IF(biodata!B47&lt;&gt;"",biodata!B47,"")</f>
        <v/>
      </c>
      <c r="B45" s="164" t="str">
        <f>IF(biodata!D47&lt;&gt;"",biodata!D47,"")</f>
        <v/>
      </c>
      <c r="C45" s="163"/>
      <c r="D45" s="163"/>
      <c r="E45" s="163" t="str">
        <f t="shared" si="0"/>
        <v/>
      </c>
      <c r="F45" s="165" t="str">
        <f t="shared" si="1"/>
        <v/>
      </c>
      <c r="G45" s="163"/>
      <c r="H45" s="163"/>
      <c r="I45" s="163" t="str">
        <f t="shared" si="2"/>
        <v/>
      </c>
      <c r="J45" s="165" t="str">
        <f t="shared" si="3"/>
        <v/>
      </c>
      <c r="K45" s="166" t="str">
        <f t="shared" si="5"/>
        <v/>
      </c>
      <c r="L45" s="167" t="str">
        <f t="shared" si="4"/>
        <v/>
      </c>
    </row>
    <row r="46" spans="1:12">
      <c r="A46" s="163" t="str">
        <f>IF(biodata!B48&lt;&gt;"",biodata!B48,"")</f>
        <v/>
      </c>
      <c r="B46" s="164" t="str">
        <f>IF(biodata!D48&lt;&gt;"",biodata!D48,"")</f>
        <v/>
      </c>
      <c r="C46" s="163"/>
      <c r="D46" s="163"/>
      <c r="E46" s="163" t="str">
        <f t="shared" si="0"/>
        <v/>
      </c>
      <c r="F46" s="165"/>
      <c r="G46" s="163"/>
      <c r="H46" s="163"/>
      <c r="I46" s="163" t="str">
        <f t="shared" si="2"/>
        <v/>
      </c>
      <c r="J46" s="165"/>
      <c r="K46" s="166" t="str">
        <f t="shared" si="5"/>
        <v/>
      </c>
      <c r="L46" s="167"/>
    </row>
    <row r="47" spans="1:12">
      <c r="A47" s="163" t="str">
        <f>IF(biodata!B49&lt;&gt;"",biodata!B49,"")</f>
        <v/>
      </c>
      <c r="B47" s="164" t="str">
        <f>IF(biodata!D49&lt;&gt;"",biodata!D49,"")</f>
        <v/>
      </c>
      <c r="C47" s="163"/>
      <c r="D47" s="163"/>
      <c r="E47" s="163" t="str">
        <f t="shared" si="0"/>
        <v/>
      </c>
      <c r="F47" s="165"/>
      <c r="G47" s="163"/>
      <c r="H47" s="163"/>
      <c r="I47" s="163" t="str">
        <f t="shared" si="2"/>
        <v/>
      </c>
      <c r="J47" s="165"/>
      <c r="K47" s="166" t="str">
        <f t="shared" si="5"/>
        <v/>
      </c>
      <c r="L47" s="167"/>
    </row>
    <row r="48" spans="1:12">
      <c r="A48" s="163" t="str">
        <f>IF(biodata!B50&lt;&gt;"",biodata!B50,"")</f>
        <v/>
      </c>
      <c r="B48" s="164" t="str">
        <f>IF(biodata!D50&lt;&gt;"",biodata!D50,"")</f>
        <v/>
      </c>
      <c r="C48" s="163"/>
      <c r="D48" s="163"/>
      <c r="E48" s="163" t="str">
        <f t="shared" si="0"/>
        <v/>
      </c>
      <c r="F48" s="165" t="str">
        <f t="shared" si="1"/>
        <v/>
      </c>
      <c r="G48" s="163"/>
      <c r="H48" s="163"/>
      <c r="I48" s="163" t="str">
        <f t="shared" si="2"/>
        <v/>
      </c>
      <c r="J48" s="165" t="str">
        <f t="shared" si="3"/>
        <v/>
      </c>
      <c r="K48" s="166" t="str">
        <f t="shared" si="5"/>
        <v/>
      </c>
      <c r="L48" s="167" t="str">
        <f t="shared" si="4"/>
        <v/>
      </c>
    </row>
    <row r="49" spans="1:12">
      <c r="A49" s="163" t="str">
        <f>IF(biodata!B51&lt;&gt;"",biodata!B51,"")</f>
        <v/>
      </c>
      <c r="B49" s="164" t="str">
        <f>IF(biodata!D51&lt;&gt;"",biodata!D51,"")</f>
        <v/>
      </c>
      <c r="C49" s="163"/>
      <c r="D49" s="163"/>
      <c r="E49" s="163" t="str">
        <f t="shared" si="0"/>
        <v/>
      </c>
      <c r="F49" s="165" t="str">
        <f t="shared" si="1"/>
        <v/>
      </c>
      <c r="G49" s="163"/>
      <c r="H49" s="163"/>
      <c r="I49" s="163" t="str">
        <f t="shared" si="2"/>
        <v/>
      </c>
      <c r="J49" s="165" t="str">
        <f t="shared" si="3"/>
        <v/>
      </c>
      <c r="K49" s="166" t="str">
        <f t="shared" si="5"/>
        <v/>
      </c>
      <c r="L49" s="167" t="str">
        <f t="shared" si="4"/>
        <v/>
      </c>
    </row>
    <row r="50" spans="1:12">
      <c r="A50" s="163" t="str">
        <f>IF(biodata!B52&lt;&gt;"",biodata!B52,"")</f>
        <v/>
      </c>
      <c r="B50" s="164" t="str">
        <f>IF(biodata!D52&lt;&gt;"",biodata!D52,"")</f>
        <v/>
      </c>
      <c r="C50" s="163"/>
      <c r="D50" s="163"/>
      <c r="E50" s="163" t="str">
        <f t="shared" si="0"/>
        <v/>
      </c>
      <c r="F50" s="165" t="str">
        <f t="shared" si="1"/>
        <v/>
      </c>
      <c r="G50" s="163"/>
      <c r="H50" s="163"/>
      <c r="I50" s="163" t="str">
        <f t="shared" si="2"/>
        <v/>
      </c>
      <c r="J50" s="165" t="str">
        <f t="shared" si="3"/>
        <v/>
      </c>
      <c r="K50" s="166" t="str">
        <f t="shared" si="5"/>
        <v/>
      </c>
      <c r="L50" s="167" t="str">
        <f t="shared" si="4"/>
        <v/>
      </c>
    </row>
    <row r="51" spans="1:12">
      <c r="A51" s="163" t="str">
        <f>IF(biodata!B53&lt;&gt;"",biodata!B53,"")</f>
        <v/>
      </c>
      <c r="B51" s="164" t="str">
        <f>IF(biodata!D53&lt;&gt;"",biodata!D53,"")</f>
        <v/>
      </c>
      <c r="C51" s="163"/>
      <c r="D51" s="163"/>
      <c r="E51" s="163" t="str">
        <f t="shared" si="0"/>
        <v/>
      </c>
      <c r="F51" s="165" t="str">
        <f t="shared" si="1"/>
        <v/>
      </c>
      <c r="G51" s="163"/>
      <c r="H51" s="163"/>
      <c r="I51" s="163" t="str">
        <f t="shared" si="2"/>
        <v/>
      </c>
      <c r="J51" s="165" t="str">
        <f t="shared" si="3"/>
        <v/>
      </c>
      <c r="K51" s="166" t="str">
        <f t="shared" si="5"/>
        <v/>
      </c>
      <c r="L51" s="167" t="str">
        <f t="shared" si="4"/>
        <v/>
      </c>
    </row>
    <row r="52" spans="1:12">
      <c r="A52" s="356" t="s">
        <v>221</v>
      </c>
      <c r="B52" s="280"/>
      <c r="C52" s="280"/>
      <c r="D52" s="357"/>
      <c r="E52" s="168">
        <f>SUM(E7:E51)</f>
        <v>200</v>
      </c>
      <c r="F52" s="155"/>
      <c r="G52" s="155"/>
      <c r="H52" s="155"/>
      <c r="I52" s="168">
        <f>SUM(I7:I51)</f>
        <v>200</v>
      </c>
      <c r="J52" s="155"/>
      <c r="K52" s="168">
        <f>SUM(K7:K51)</f>
        <v>200</v>
      </c>
      <c r="L52" s="155"/>
    </row>
    <row r="53" spans="1:12">
      <c r="A53" s="356" t="s">
        <v>222</v>
      </c>
      <c r="B53" s="280"/>
      <c r="C53" s="280"/>
      <c r="D53" s="357"/>
      <c r="E53" s="169">
        <f>AVERAGE(E7:E51)/100*100</f>
        <v>100</v>
      </c>
      <c r="F53" s="155"/>
      <c r="G53" s="155"/>
      <c r="H53" s="155"/>
      <c r="I53" s="169">
        <f>AVERAGE(I7:I51)/100*100</f>
        <v>100</v>
      </c>
      <c r="J53" s="155"/>
      <c r="K53" s="169">
        <f>AVERAGE(K7:K51)/100*100</f>
        <v>100</v>
      </c>
      <c r="L53" s="155"/>
    </row>
    <row r="54" spans="1:12">
      <c r="A54" s="356" t="s">
        <v>223</v>
      </c>
      <c r="B54" s="280"/>
      <c r="C54" s="280"/>
      <c r="D54" s="357"/>
      <c r="E54" s="170">
        <f>(E61-E55)*100/E61</f>
        <v>100</v>
      </c>
      <c r="F54" s="155"/>
      <c r="G54" s="155"/>
      <c r="H54" s="155"/>
      <c r="I54" s="170">
        <f>(I61-I55)*100/I61</f>
        <v>100</v>
      </c>
      <c r="J54" s="155"/>
      <c r="K54" s="170">
        <f>(K61-K55)*100/K61</f>
        <v>100</v>
      </c>
      <c r="L54" s="155"/>
    </row>
    <row r="55" spans="1:12">
      <c r="A55" s="356" t="s">
        <v>224</v>
      </c>
      <c r="B55" s="280"/>
      <c r="C55" s="280"/>
      <c r="D55" s="357"/>
      <c r="E55" s="171">
        <f>COUNTIF(E7:E51,"&lt;16.5")</f>
        <v>0</v>
      </c>
      <c r="F55" s="155"/>
      <c r="G55" s="155"/>
      <c r="H55" s="155"/>
      <c r="I55" s="171">
        <f>COUNTIF(I7:I51,"&lt;16.5")</f>
        <v>0</v>
      </c>
      <c r="J55" s="155"/>
      <c r="K55" s="171">
        <f>COUNTIF(K7:K51,"&lt;16.5")</f>
        <v>0</v>
      </c>
      <c r="L55" s="155"/>
    </row>
    <row r="56" spans="1:12">
      <c r="A56" s="356" t="s">
        <v>225</v>
      </c>
      <c r="B56" s="280"/>
      <c r="C56" s="280"/>
      <c r="D56" s="357"/>
      <c r="E56" s="172">
        <f>COUNTIF(E7:E51,"&gt;=16.5")-E60-E59-E58-E57</f>
        <v>0</v>
      </c>
      <c r="F56" s="155"/>
      <c r="G56" s="155"/>
      <c r="H56" s="155"/>
      <c r="I56" s="172">
        <f>COUNTIF(I7:I51,"&gt;=16.5")-I60-I59-I58-I57</f>
        <v>0</v>
      </c>
      <c r="J56" s="155"/>
      <c r="K56" s="172">
        <f>COUNTIF(K7:K51,"&gt;=16.5")-K60-K59-K58-K57</f>
        <v>0</v>
      </c>
      <c r="L56" s="155"/>
    </row>
    <row r="57" spans="1:12">
      <c r="A57" s="356" t="s">
        <v>226</v>
      </c>
      <c r="B57" s="280"/>
      <c r="C57" s="280"/>
      <c r="D57" s="357"/>
      <c r="E57" s="172">
        <f>COUNTIF(E7:E51,"&gt;=30")-E60-E59-E58</f>
        <v>0</v>
      </c>
      <c r="F57" s="155"/>
      <c r="G57" s="155"/>
      <c r="H57" s="155"/>
      <c r="I57" s="172">
        <f>COUNTIF(I7:I51,"&gt;=30")-I60-I59-I58</f>
        <v>0</v>
      </c>
      <c r="J57" s="155"/>
      <c r="K57" s="172">
        <f>COUNTIF(K7:K51,"&gt;=30")-K60-K59-K58</f>
        <v>0</v>
      </c>
      <c r="L57" s="155"/>
    </row>
    <row r="58" spans="1:12">
      <c r="A58" s="356" t="s">
        <v>227</v>
      </c>
      <c r="B58" s="280"/>
      <c r="C58" s="280"/>
      <c r="D58" s="357"/>
      <c r="E58" s="172">
        <f>COUNTIF(E7:E51,"&gt;=37.5")-E60-E59</f>
        <v>0</v>
      </c>
      <c r="F58" s="155"/>
      <c r="G58" s="155"/>
      <c r="H58" s="155"/>
      <c r="I58" s="172">
        <f>COUNTIF(I7:I51,"&gt;=37.5")-I60-I59</f>
        <v>0</v>
      </c>
      <c r="J58" s="155"/>
      <c r="K58" s="172">
        <f>COUNTIF(K7:K51,"&gt;=37.5")-K60-K59</f>
        <v>0</v>
      </c>
      <c r="L58" s="155"/>
    </row>
    <row r="59" spans="1:12">
      <c r="A59" s="356" t="s">
        <v>228</v>
      </c>
      <c r="B59" s="280"/>
      <c r="C59" s="280"/>
      <c r="D59" s="357"/>
      <c r="E59" s="172">
        <f>COUNTIF(E7:E51,"&gt;=45")-E60</f>
        <v>0</v>
      </c>
      <c r="F59" s="155"/>
      <c r="G59" s="155"/>
      <c r="H59" s="155"/>
      <c r="I59" s="172">
        <f>COUNTIF(I7:I51,"&gt;=45")-I60</f>
        <v>0</v>
      </c>
      <c r="J59" s="155"/>
      <c r="K59" s="172">
        <f>COUNTIF(K7:K51,"&gt;=45")-K60</f>
        <v>0</v>
      </c>
      <c r="L59" s="155"/>
    </row>
    <row r="60" spans="1:12">
      <c r="A60" s="356" t="s">
        <v>229</v>
      </c>
      <c r="B60" s="280"/>
      <c r="C60" s="280"/>
      <c r="D60" s="357"/>
      <c r="E60" s="171">
        <f>COUNTIF(E7:E51,"&gt;47.5")</f>
        <v>2</v>
      </c>
      <c r="F60" s="155"/>
      <c r="G60" s="155"/>
      <c r="H60" s="155"/>
      <c r="I60" s="171">
        <f>COUNTIF(I7:I51,"&gt;47.5")</f>
        <v>2</v>
      </c>
      <c r="J60" s="155"/>
      <c r="K60" s="171">
        <f>COUNTIF(K7:K51,"&gt;47.5")</f>
        <v>2</v>
      </c>
      <c r="L60" s="155"/>
    </row>
    <row r="61" spans="1:12">
      <c r="A61" s="356" t="s">
        <v>230</v>
      </c>
      <c r="B61" s="280"/>
      <c r="C61" s="280"/>
      <c r="D61" s="357"/>
      <c r="E61" s="172">
        <f>SUM(E55:E60)</f>
        <v>2</v>
      </c>
      <c r="F61" s="155"/>
      <c r="G61" s="155"/>
      <c r="H61" s="155"/>
      <c r="I61" s="172">
        <f>SUM(I55:I60)</f>
        <v>2</v>
      </c>
      <c r="J61" s="155"/>
      <c r="K61" s="172">
        <f>SUM(K55:K60)</f>
        <v>2</v>
      </c>
      <c r="L61" s="155"/>
    </row>
    <row r="62" spans="1:12">
      <c r="A62" s="174"/>
      <c r="D62" s="175"/>
      <c r="E62" s="176"/>
      <c r="F62" s="155"/>
      <c r="G62" s="155"/>
      <c r="H62" s="155"/>
      <c r="I62" s="176"/>
      <c r="J62" s="155"/>
      <c r="K62" s="155"/>
      <c r="L62" s="155"/>
    </row>
    <row r="63" spans="1:12">
      <c r="A63" s="173" t="s">
        <v>231</v>
      </c>
      <c r="B63" s="155"/>
      <c r="D63" s="155"/>
      <c r="E63" s="155"/>
      <c r="F63" s="155"/>
      <c r="G63" s="155"/>
      <c r="H63" s="155"/>
      <c r="I63" s="155"/>
      <c r="J63" s="155"/>
      <c r="K63" s="155" t="s">
        <v>232</v>
      </c>
      <c r="L63" s="155"/>
    </row>
    <row r="64" spans="1:12">
      <c r="A64" s="173" t="s">
        <v>233</v>
      </c>
      <c r="B64" s="155"/>
      <c r="D64" s="155"/>
      <c r="E64" s="155"/>
      <c r="F64" s="155"/>
      <c r="G64" s="155"/>
      <c r="H64" s="155"/>
      <c r="I64" s="155"/>
      <c r="J64" s="155"/>
      <c r="K64" s="155" t="s">
        <v>234</v>
      </c>
      <c r="L64" s="155"/>
    </row>
  </sheetData>
  <mergeCells count="21">
    <mergeCell ref="A54:D54"/>
    <mergeCell ref="A55:D55"/>
    <mergeCell ref="A56:D56"/>
    <mergeCell ref="A2:C2"/>
    <mergeCell ref="A4:A6"/>
    <mergeCell ref="B4:B6"/>
    <mergeCell ref="C4:F4"/>
    <mergeCell ref="F5:F6"/>
    <mergeCell ref="A1:L1"/>
    <mergeCell ref="J2:L2"/>
    <mergeCell ref="J5:J6"/>
    <mergeCell ref="A52:D52"/>
    <mergeCell ref="A53:D53"/>
    <mergeCell ref="G4:J4"/>
    <mergeCell ref="K4:K5"/>
    <mergeCell ref="L4:L6"/>
    <mergeCell ref="A57:D57"/>
    <mergeCell ref="A58:D58"/>
    <mergeCell ref="A59:D59"/>
    <mergeCell ref="A60:D60"/>
    <mergeCell ref="A61:D61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title</vt:lpstr>
      <vt:lpstr>biodata</vt:lpstr>
      <vt:lpstr>ut1</vt:lpstr>
      <vt:lpstr>ut2</vt:lpstr>
      <vt:lpstr>TT-1</vt:lpstr>
      <vt:lpstr>ut3</vt:lpstr>
      <vt:lpstr>ut4</vt:lpstr>
      <vt:lpstr>TT-2</vt:lpstr>
      <vt:lpstr>SKILL</vt:lpstr>
      <vt:lpstr>FINAL</vt:lpstr>
      <vt:lpstr>FINAL RESULT SHEET</vt:lpstr>
      <vt:lpstr>biodata!Print_Area</vt:lpstr>
      <vt:lpstr>FINAL!Print_Area</vt:lpstr>
      <vt:lpstr>'FINAL RESULT SHEET'!Print_Area</vt:lpstr>
      <vt:lpstr>title!Print_Area</vt:lpstr>
      <vt:lpstr>'TT-1'!Print_Area</vt:lpstr>
      <vt:lpstr>'TT-2'!Print_Area</vt:lpstr>
      <vt:lpstr>'ut1'!Print_Area</vt:lpstr>
      <vt:lpstr>'ut2'!Print_Area</vt:lpstr>
      <vt:lpstr>'ut3'!Print_Area</vt:lpstr>
      <vt:lpstr>'ut4'!Print_Area</vt:lpstr>
      <vt:lpstr>FINAL!ROLLNO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vijay</cp:lastModifiedBy>
  <cp:lastPrinted>2023-07-15T05:58:06Z</cp:lastPrinted>
  <dcterms:created xsi:type="dcterms:W3CDTF">2018-02-23T02:37:06Z</dcterms:created>
  <dcterms:modified xsi:type="dcterms:W3CDTF">2025-03-11T07:35:29Z</dcterms:modified>
</cp:coreProperties>
</file>